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aib.sharepoint.com/sites/ARXIUS-SOIB/Documents/Servei Avaluacio Politiques Actives Ocupacio/05. AVALUACIÓ, PLANS, INFORMES I ESTADÍSTIQUES/02 INFORMES/PAO/2025/Darrera versió/"/>
    </mc:Choice>
  </mc:AlternateContent>
  <xr:revisionPtr revIDLastSave="2988" documentId="11_8BDCD77FC0B1BBE29F0F16E43E4B91E31B7C7AB6" xr6:coauthVersionLast="47" xr6:coauthVersionMax="47" xr10:uidLastSave="{4ABF4F98-9F3C-4CA3-AF4B-F4DED0BBE4B7}"/>
  <bookViews>
    <workbookView xWindow="-120" yWindow="-120" windowWidth="29040" windowHeight="15720" tabRatio="819" xr2:uid="{00000000-000D-0000-FFFF-FFFF00000000}"/>
  </bookViews>
  <sheets>
    <sheet name="ÍNDEX" sheetId="1" r:id="rId1"/>
    <sheet name="G1." sheetId="2" r:id="rId2"/>
    <sheet name="Q1." sheetId="3" r:id="rId3"/>
    <sheet name="G2." sheetId="4" r:id="rId4"/>
    <sheet name="Q2." sheetId="5" r:id="rId5"/>
    <sheet name="Q3." sheetId="6" r:id="rId6"/>
    <sheet name="Q4." sheetId="7" r:id="rId7"/>
    <sheet name="Q5." sheetId="8" r:id="rId8"/>
    <sheet name="G3." sheetId="9" r:id="rId9"/>
    <sheet name="Q6." sheetId="10" r:id="rId10"/>
    <sheet name="Q7." sheetId="11" r:id="rId11"/>
    <sheet name="Q8." sheetId="12" r:id="rId12"/>
    <sheet name="Q9." sheetId="13" r:id="rId13"/>
    <sheet name="Q10." sheetId="14" r:id="rId14"/>
    <sheet name="Q11." sheetId="15" r:id="rId15"/>
    <sheet name="Q12." sheetId="16" r:id="rId16"/>
    <sheet name="Q13." sheetId="17" r:id="rId17"/>
    <sheet name="Q14." sheetId="18" r:id="rId18"/>
    <sheet name="Q15." sheetId="19" r:id="rId19"/>
    <sheet name="Q16." sheetId="20" r:id="rId20"/>
    <sheet name="Q17." sheetId="21" r:id="rId21"/>
    <sheet name="Q18." sheetId="22" r:id="rId22"/>
    <sheet name="Q19." sheetId="23" r:id="rId23"/>
    <sheet name="Q20." sheetId="24" r:id="rId24"/>
    <sheet name="Q21." sheetId="25" r:id="rId25"/>
    <sheet name="Q22." sheetId="26" r:id="rId26"/>
    <sheet name="Q23." sheetId="27" r:id="rId27"/>
    <sheet name="Q24." sheetId="28" r:id="rId28"/>
    <sheet name="Q25." sheetId="29" r:id="rId29"/>
    <sheet name="Q26." sheetId="30" r:id="rId30"/>
    <sheet name="Q27." sheetId="31" r:id="rId31"/>
    <sheet name="G4." sheetId="32" r:id="rId32"/>
    <sheet name="Q28." sheetId="34" r:id="rId33"/>
    <sheet name="Q29." sheetId="35" r:id="rId34"/>
    <sheet name="Q30" sheetId="36" r:id="rId35"/>
    <sheet name="Q31." sheetId="37" r:id="rId36"/>
  </sheets>
  <externalReferences>
    <externalReference r:id="rId37"/>
    <externalReference r:id="rId38"/>
    <externalReference r:id="rId39"/>
    <externalReference r:id="rId40"/>
    <externalReference r:id="rId41"/>
    <externalReference r:id="rId42"/>
    <externalReference r:id="rId43"/>
    <externalReference r:id="rId44"/>
  </externalReferences>
  <definedNames>
    <definedName name="GRÀFIC1">#REF!</definedName>
    <definedName name="GRÀFIC2" localSheetId="1">'G1.'!#REF!</definedName>
    <definedName name="GRÀFIC2" localSheetId="3">'G4.'!#REF!</definedName>
    <definedName name="GRÀFIC2" localSheetId="8">[1]G6!$B$1</definedName>
    <definedName name="GRÀFIC2" localSheetId="31">[2]Q37!#REF!</definedName>
    <definedName name="GRÀFIC2" localSheetId="0">ÍNDEX!$B$1</definedName>
    <definedName name="GRÀFIC2" localSheetId="2">'Q2.'!#REF!</definedName>
    <definedName name="GRÀFIC2" localSheetId="15">[3]G9!$B$1</definedName>
    <definedName name="GRÀFIC2" localSheetId="16">'Q20.'!#REF!</definedName>
    <definedName name="GRÀFIC2" localSheetId="18">'Q21.'!#REF!</definedName>
    <definedName name="GRÀFIC2" localSheetId="4">'Q1.'!#REF!</definedName>
    <definedName name="GRÀFIC2" localSheetId="26">'Q29.'!#REF!</definedName>
    <definedName name="GRÀFIC2" localSheetId="28">[4]Q33!$B$1</definedName>
    <definedName name="GRÀFIC2" localSheetId="29">[5]Q35!#REF!</definedName>
    <definedName name="GRÀFIC2" localSheetId="30">[6]Q36!#REF!</definedName>
    <definedName name="GRÀFIC2" localSheetId="32">[7]Q40!#REF!</definedName>
    <definedName name="GRÀFIC2" localSheetId="33">[8]Q41!#REF!</definedName>
    <definedName name="GRÀFIC2" localSheetId="6">'Q3.'!#REF!</definedName>
    <definedName name="GRÀFIC2" localSheetId="7">'Q4.'!#REF!</definedName>
    <definedName name="GRÀFIC2" localSheetId="9">'Q11.'!$B$1</definedName>
    <definedName name="GRÀFIC2" localSheetId="10">'Q12.'!#REF!</definedName>
    <definedName name="GRÀFIC2" localSheetId="11">'Q14.'!#REF!</definedName>
    <definedName name="GRÀFIC2" localSheetId="12">'Q16.'!#REF!</definedName>
    <definedName name="GRÀFIC3" localSheetId="1">'G1.'!#REF!</definedName>
    <definedName name="GRÀFIC3" localSheetId="3">'G4.'!#REF!</definedName>
    <definedName name="GRÀFIC3" localSheetId="8">[1]G6!$B$1</definedName>
    <definedName name="GRÀFIC3" localSheetId="31">[2]Q37!#REF!</definedName>
    <definedName name="GRÀFIC3" localSheetId="0">ÍNDEX!$B$1</definedName>
    <definedName name="GRÀFIC3" localSheetId="2">'Q2.'!#REF!</definedName>
    <definedName name="GRÀFIC3" localSheetId="15">[3]G9!$B$1</definedName>
    <definedName name="GRÀFIC3" localSheetId="16">'Q20.'!#REF!</definedName>
    <definedName name="GRÀFIC3" localSheetId="18">'Q21.'!#REF!</definedName>
    <definedName name="GRÀFIC3" localSheetId="4">'Q1.'!#REF!</definedName>
    <definedName name="GRÀFIC3" localSheetId="26">'Q29.'!#REF!</definedName>
    <definedName name="GRÀFIC3" localSheetId="28">[4]Q33!$B$1</definedName>
    <definedName name="GRÀFIC3" localSheetId="29">[5]Q35!#REF!</definedName>
    <definedName name="GRÀFIC3" localSheetId="30">[6]Q36!#REF!</definedName>
    <definedName name="GRÀFIC3" localSheetId="32">[7]Q40!#REF!</definedName>
    <definedName name="GRÀFIC3" localSheetId="33">[8]Q41!#REF!</definedName>
    <definedName name="GRÀFIC3" localSheetId="6">'Q3.'!#REF!</definedName>
    <definedName name="GRÀFIC3" localSheetId="7">'Q4.'!#REF!</definedName>
    <definedName name="GRÀFIC3" localSheetId="9">'Q11.'!$B$1</definedName>
    <definedName name="GRÀFIC3" localSheetId="10">'Q12.'!#REF!</definedName>
    <definedName name="GRÀFIC3" localSheetId="11">'Q14.'!#REF!</definedName>
    <definedName name="GRÀFIC3" localSheetId="12">'Q16.'!#REF!</definedName>
    <definedName name="MAPA1" localSheetId="1">'G1.'!#REF!</definedName>
    <definedName name="MAPA1" localSheetId="3">'G4.'!$A$1</definedName>
    <definedName name="MAPA1" localSheetId="8">[1]G6!$A$1</definedName>
    <definedName name="MAPA1" localSheetId="31">[2]Q37!$A$1</definedName>
    <definedName name="MAPA1" localSheetId="0">ÍNDEX!$A$1</definedName>
    <definedName name="MAPA1" localSheetId="2">'Q2.'!#REF!</definedName>
    <definedName name="MAPA1" localSheetId="15">[3]G9!$A$1</definedName>
    <definedName name="MAPA1" localSheetId="16">'Q20.'!$A$1</definedName>
    <definedName name="MAPA1" localSheetId="18">'Q21.'!$A$1</definedName>
    <definedName name="MAPA1" localSheetId="4">'Q1.'!#REF!</definedName>
    <definedName name="MAPA1" localSheetId="26">'Q29.'!#REF!</definedName>
    <definedName name="MAPA1" localSheetId="28">[4]Q33!$A$1</definedName>
    <definedName name="MAPA1" localSheetId="29">[5]Q35!#REF!</definedName>
    <definedName name="MAPA1" localSheetId="30">[6]Q36!$A$1</definedName>
    <definedName name="MAPA1" localSheetId="32">[7]Q40!$A$1</definedName>
    <definedName name="MAPA1" localSheetId="33">[8]Q41!$A$1</definedName>
    <definedName name="MAPA1" localSheetId="6">'Q3.'!$A$1</definedName>
    <definedName name="MAPA1" localSheetId="7">'Q4.'!#REF!</definedName>
    <definedName name="MAPA1" localSheetId="9">'Q11.'!$A$1</definedName>
    <definedName name="MAPA1" localSheetId="10">'Q12.'!$A$1</definedName>
    <definedName name="MAPA1" localSheetId="11">'Q14.'!$A$1</definedName>
    <definedName name="MAPA1" localSheetId="12">'Q16.'!#REF!</definedName>
    <definedName name="QUADRE1">#REF!</definedName>
    <definedName name="QUADRE2" localSheetId="1">'G1.'!#REF!</definedName>
    <definedName name="QUADRE2" localSheetId="3">'G4.'!#REF!</definedName>
    <definedName name="QUADRE2" localSheetId="8">[1]G6!$B$1</definedName>
    <definedName name="QUADRE2" localSheetId="31">[2]Q37!#REF!</definedName>
    <definedName name="QUADRE2" localSheetId="0">ÍNDEX!$B$1</definedName>
    <definedName name="QUADRE2" localSheetId="2">'Q2.'!#REF!</definedName>
    <definedName name="QUADRE2" localSheetId="15">[3]G9!$B$1</definedName>
    <definedName name="QUADRE2" localSheetId="16">'Q20.'!#REF!</definedName>
    <definedName name="QUADRE2" localSheetId="18">'Q21.'!#REF!</definedName>
    <definedName name="QUADRE2" localSheetId="4">'Q1.'!#REF!</definedName>
    <definedName name="QUADRE2" localSheetId="26">'Q29.'!#REF!</definedName>
    <definedName name="QUADRE2" localSheetId="28">[4]Q33!$B$1</definedName>
    <definedName name="QUADRE2" localSheetId="29">[5]Q35!#REF!</definedName>
    <definedName name="QUADRE2" localSheetId="30">[6]Q36!#REF!</definedName>
    <definedName name="QUADRE2" localSheetId="32">[7]Q40!#REF!</definedName>
    <definedName name="QUADRE2" localSheetId="33">[8]Q41!#REF!</definedName>
    <definedName name="QUADRE2" localSheetId="6">'Q3.'!#REF!</definedName>
    <definedName name="QUADRE2" localSheetId="7">'Q4.'!#REF!</definedName>
    <definedName name="QUADRE2" localSheetId="9">'Q11.'!$B$1</definedName>
    <definedName name="QUADRE2" localSheetId="10">'Q12.'!#REF!</definedName>
    <definedName name="QUADRE2" localSheetId="11">'Q14.'!#REF!</definedName>
    <definedName name="QUADRE2" localSheetId="12">'Q16.'!#REF!</definedName>
    <definedName name="QUADRE3" localSheetId="1">'G1.'!#REF!</definedName>
    <definedName name="QUADRE3" localSheetId="3">'G4.'!$A$1</definedName>
    <definedName name="QUADRE3" localSheetId="8">[1]G6!$A$1</definedName>
    <definedName name="QUADRE3" localSheetId="31">[2]Q37!$A$1</definedName>
    <definedName name="QUADRE3" localSheetId="0">ÍNDEX!$A$1</definedName>
    <definedName name="QUADRE3" localSheetId="2">'Q2.'!#REF!</definedName>
    <definedName name="QUADRE3" localSheetId="15">[3]G9!$A$1</definedName>
    <definedName name="QUADRE3" localSheetId="16">'Q20.'!$A$1</definedName>
    <definedName name="QUADRE3" localSheetId="18">'Q21.'!$A$1</definedName>
    <definedName name="QUADRE3" localSheetId="4">'Q1.'!#REF!</definedName>
    <definedName name="QUADRE3" localSheetId="26">'Q29.'!#REF!</definedName>
    <definedName name="QUADRE3" localSheetId="28">[4]Q33!$A$1</definedName>
    <definedName name="QUADRE3" localSheetId="29">[5]Q35!#REF!</definedName>
    <definedName name="QUADRE3" localSheetId="30">[6]Q36!$A$1</definedName>
    <definedName name="QUADRE3" localSheetId="32">[7]Q40!$A$1</definedName>
    <definedName name="QUADRE3" localSheetId="33">[8]Q41!$A$1</definedName>
    <definedName name="QUADRE3" localSheetId="6">'Q3.'!$A$1</definedName>
    <definedName name="QUADRE3" localSheetId="7">'Q4.'!#REF!</definedName>
    <definedName name="QUADRE3" localSheetId="9">'Q11.'!$A$1</definedName>
    <definedName name="QUADRE3" localSheetId="10">'Q12.'!$A$1</definedName>
    <definedName name="QUADRE3" localSheetId="11">'Q14.'!$A$1</definedName>
    <definedName name="QUADRE3" localSheetId="12">'Q16.'!#REF!</definedName>
    <definedName name="QUADRE4">#REF!</definedName>
    <definedName name="QUADRE7" localSheetId="1">'G1.'!#REF!</definedName>
    <definedName name="QUADRE7" localSheetId="3">'G4.'!$A$1</definedName>
    <definedName name="QUADRE7" localSheetId="8">[1]G6!$A$1</definedName>
    <definedName name="QUADRE7" localSheetId="31">[2]Q37!$A$1</definedName>
    <definedName name="QUADRE7" localSheetId="0">ÍNDEX!$A$1</definedName>
    <definedName name="QUADRE7" localSheetId="2">'Q2.'!#REF!</definedName>
    <definedName name="QUADRE7" localSheetId="15">[3]G9!$A$1</definedName>
    <definedName name="QUADRE7" localSheetId="16">'Q20.'!$A$1</definedName>
    <definedName name="QUADRE7" localSheetId="18">'Q21.'!$A$1</definedName>
    <definedName name="QUADRE7" localSheetId="4">'Q1.'!#REF!</definedName>
    <definedName name="QUADRE7" localSheetId="26">'Q29.'!#REF!</definedName>
    <definedName name="QUADRE7" localSheetId="28">[4]Q33!$A$1</definedName>
    <definedName name="QUADRE7" localSheetId="29">[5]Q35!#REF!</definedName>
    <definedName name="QUADRE7" localSheetId="30">[6]Q36!$A$1</definedName>
    <definedName name="QUADRE7" localSheetId="32">[7]Q40!$A$1</definedName>
    <definedName name="QUADRE7" localSheetId="33">[8]Q41!$A$1</definedName>
    <definedName name="QUADRE7" localSheetId="6">'Q3.'!$A$1</definedName>
    <definedName name="QUADRE7" localSheetId="7">'Q4.'!#REF!</definedName>
    <definedName name="QUADRE7" localSheetId="9">'Q11.'!$A$1</definedName>
    <definedName name="QUADRE7" localSheetId="10">'Q12.'!$A$1</definedName>
    <definedName name="QUADRE7" localSheetId="11">'Q14.'!$A$1</definedName>
    <definedName name="QUADRE7" localSheetId="12">'Q16.'!#REF!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34" l="1"/>
  <c r="C34" i="37"/>
  <c r="C6" i="31" l="1"/>
  <c r="H10" i="29"/>
  <c r="G10" i="29"/>
  <c r="F10" i="29"/>
  <c r="E10" i="29"/>
  <c r="D10" i="29"/>
  <c r="C10" i="29"/>
  <c r="F8" i="29"/>
  <c r="E5" i="23"/>
  <c r="G7" i="25"/>
  <c r="G23" i="25" l="1"/>
  <c r="G22" i="25"/>
  <c r="C22" i="25"/>
  <c r="C11" i="22"/>
  <c r="G6" i="22"/>
  <c r="D5" i="20"/>
  <c r="E5" i="20"/>
  <c r="F5" i="20"/>
  <c r="G5" i="20"/>
  <c r="C5" i="20"/>
  <c r="C10" i="17"/>
  <c r="G6" i="17"/>
  <c r="C6" i="17"/>
  <c r="C19" i="15"/>
  <c r="B19" i="15"/>
  <c r="C14" i="15"/>
  <c r="B14" i="15"/>
  <c r="C9" i="15"/>
  <c r="C6" i="14"/>
  <c r="C15" i="14" s="1"/>
  <c r="G15" i="14"/>
  <c r="F15" i="14"/>
  <c r="D15" i="14"/>
  <c r="E15" i="14"/>
  <c r="C14" i="14"/>
  <c r="G13" i="14"/>
  <c r="D13" i="14"/>
  <c r="C13" i="14"/>
  <c r="C4" i="13" l="1"/>
  <c r="B4" i="13"/>
  <c r="C5" i="10"/>
  <c r="D6" i="7"/>
  <c r="J10" i="7"/>
  <c r="G10" i="7"/>
  <c r="P11" i="7"/>
  <c r="M11" i="7"/>
  <c r="J11" i="7"/>
  <c r="G11" i="7"/>
  <c r="D11" i="7"/>
  <c r="B8" i="3" l="1"/>
  <c r="F18" i="2"/>
  <c r="E18" i="2"/>
  <c r="D18" i="2"/>
  <c r="C18" i="2"/>
  <c r="B18" i="2"/>
  <c r="F21" i="2"/>
  <c r="E21" i="2"/>
  <c r="D21" i="2"/>
  <c r="C21" i="2"/>
  <c r="B21" i="2"/>
  <c r="F6" i="34"/>
  <c r="E6" i="34"/>
  <c r="D6" i="34"/>
  <c r="C6" i="34"/>
  <c r="E29" i="32"/>
  <c r="D29" i="32"/>
  <c r="E24" i="32"/>
  <c r="D24" i="32"/>
  <c r="C24" i="32"/>
  <c r="E19" i="32"/>
  <c r="D19" i="32"/>
  <c r="C19" i="32"/>
  <c r="G13" i="31"/>
  <c r="F13" i="31"/>
  <c r="E13" i="31"/>
  <c r="D13" i="31"/>
  <c r="C13" i="31"/>
  <c r="G9" i="31"/>
  <c r="D9" i="31"/>
  <c r="F9" i="31"/>
  <c r="E9" i="31"/>
  <c r="D6" i="31"/>
  <c r="G6" i="31"/>
  <c r="F6" i="31"/>
  <c r="E6" i="31"/>
  <c r="G6" i="30"/>
  <c r="F6" i="30"/>
  <c r="E6" i="30"/>
  <c r="D6" i="30"/>
  <c r="C6" i="30"/>
  <c r="H8" i="29"/>
  <c r="G8" i="29"/>
  <c r="D8" i="29"/>
  <c r="E5" i="29"/>
  <c r="D5" i="29"/>
  <c r="E11" i="28"/>
  <c r="D11" i="28"/>
  <c r="C11" i="28"/>
  <c r="E8" i="28"/>
  <c r="D8" i="28"/>
  <c r="C8" i="28"/>
  <c r="E5" i="28"/>
  <c r="D5" i="28"/>
  <c r="C5" i="28"/>
  <c r="C14" i="27"/>
  <c r="D11" i="27"/>
  <c r="C11" i="27"/>
  <c r="D8" i="27"/>
  <c r="C8" i="27"/>
  <c r="D5" i="27"/>
  <c r="C5" i="27"/>
  <c r="C19" i="26"/>
  <c r="C24" i="25" s="1"/>
  <c r="G19" i="26"/>
  <c r="F19" i="26"/>
  <c r="E19" i="26"/>
  <c r="D19" i="26"/>
  <c r="G6" i="26"/>
  <c r="C8" i="13"/>
  <c r="B8" i="13"/>
  <c r="G21" i="25"/>
  <c r="G24" i="25" s="1"/>
  <c r="G22" i="26" s="1"/>
  <c r="F21" i="25"/>
  <c r="E21" i="25"/>
  <c r="D21" i="25"/>
  <c r="C21" i="25"/>
  <c r="C22" i="26" s="1"/>
  <c r="E36" i="24"/>
  <c r="D36" i="24"/>
  <c r="C36" i="24"/>
  <c r="E33" i="24"/>
  <c r="D33" i="24"/>
  <c r="C33" i="24"/>
  <c r="E21" i="24"/>
  <c r="C21" i="24"/>
  <c r="D21" i="24"/>
  <c r="D8" i="23"/>
  <c r="C8" i="23"/>
  <c r="C5" i="23"/>
  <c r="C9" i="23" s="1"/>
  <c r="D5" i="23"/>
  <c r="D9" i="23" s="1"/>
  <c r="F18" i="22"/>
  <c r="F17" i="22"/>
  <c r="E17" i="22"/>
  <c r="D17" i="22"/>
  <c r="C17" i="22"/>
  <c r="G14" i="22"/>
  <c r="G18" i="22" s="1"/>
  <c r="F14" i="22"/>
  <c r="E14" i="22"/>
  <c r="E18" i="22" s="1"/>
  <c r="D14" i="22"/>
  <c r="D18" i="22" s="1"/>
  <c r="C14" i="22"/>
  <c r="C18" i="22" s="1"/>
  <c r="G11" i="22"/>
  <c r="F11" i="22"/>
  <c r="E11" i="22"/>
  <c r="D11" i="22"/>
  <c r="D8" i="21"/>
  <c r="F5" i="21"/>
  <c r="G5" i="21"/>
  <c r="E5" i="21"/>
  <c r="D5" i="21"/>
  <c r="C5" i="21"/>
  <c r="G8" i="20"/>
  <c r="F8" i="20"/>
  <c r="F8" i="21" s="1"/>
  <c r="E8" i="20"/>
  <c r="E8" i="21" s="1"/>
  <c r="D8" i="20"/>
  <c r="C8" i="20"/>
  <c r="C8" i="21" s="1"/>
  <c r="C38" i="19"/>
  <c r="C21" i="19"/>
  <c r="D38" i="19"/>
  <c r="B38" i="19"/>
  <c r="D21" i="19"/>
  <c r="B21" i="19"/>
  <c r="E10" i="18"/>
  <c r="D10" i="18"/>
  <c r="C10" i="18"/>
  <c r="E9" i="18"/>
  <c r="D9" i="18"/>
  <c r="C9" i="18"/>
  <c r="E6" i="18"/>
  <c r="D6" i="18"/>
  <c r="C6" i="18"/>
  <c r="E10" i="17"/>
  <c r="G10" i="17"/>
  <c r="F10" i="17"/>
  <c r="D10" i="17"/>
  <c r="G9" i="17"/>
  <c r="F9" i="17"/>
  <c r="E9" i="17"/>
  <c r="D9" i="17"/>
  <c r="C9" i="17"/>
  <c r="F6" i="17"/>
  <c r="E6" i="17"/>
  <c r="D6" i="17"/>
  <c r="D31" i="16"/>
  <c r="C31" i="16"/>
  <c r="B31" i="16"/>
  <c r="D6" i="14"/>
  <c r="E6" i="14"/>
  <c r="F6" i="14"/>
  <c r="G6" i="14"/>
  <c r="G9" i="14"/>
  <c r="G12" i="14"/>
  <c r="F10" i="12"/>
  <c r="E10" i="12"/>
  <c r="D10" i="12"/>
  <c r="C10" i="12"/>
  <c r="F7" i="12"/>
  <c r="E7" i="12"/>
  <c r="D7" i="12"/>
  <c r="C7" i="12"/>
  <c r="F11" i="10"/>
  <c r="D11" i="10"/>
  <c r="G8" i="10"/>
  <c r="F8" i="10"/>
  <c r="E8" i="10"/>
  <c r="D8" i="10"/>
  <c r="C8" i="10"/>
  <c r="G5" i="10"/>
  <c r="F5" i="10"/>
  <c r="E5" i="10"/>
  <c r="D5" i="10"/>
  <c r="D29" i="9"/>
  <c r="C29" i="9"/>
  <c r="B29" i="9"/>
  <c r="F23" i="8"/>
  <c r="E23" i="8"/>
  <c r="G23" i="8"/>
  <c r="C23" i="8"/>
  <c r="B23" i="8"/>
  <c r="D23" i="8"/>
  <c r="F11" i="8"/>
  <c r="E11" i="8"/>
  <c r="G11" i="8"/>
  <c r="C11" i="8"/>
  <c r="B11" i="8"/>
  <c r="D11" i="8"/>
  <c r="P10" i="7"/>
  <c r="M10" i="7"/>
  <c r="D10" i="7"/>
  <c r="P8" i="7"/>
  <c r="M8" i="7"/>
  <c r="J8" i="7"/>
  <c r="G8" i="7"/>
  <c r="D8" i="7"/>
  <c r="P6" i="7"/>
  <c r="M6" i="7"/>
  <c r="J6" i="7"/>
  <c r="G6" i="7"/>
  <c r="C24" i="6"/>
  <c r="C21" i="6"/>
  <c r="C18" i="6"/>
  <c r="C9" i="6"/>
  <c r="C5" i="5"/>
  <c r="E8" i="3"/>
  <c r="D8" i="3"/>
  <c r="C8" i="3"/>
  <c r="C6" i="20"/>
  <c r="C6" i="21" s="1"/>
  <c r="D6" i="20"/>
  <c r="D6" i="21" s="1"/>
  <c r="E6" i="20"/>
  <c r="E6" i="21" s="1"/>
  <c r="F6" i="20"/>
  <c r="F6" i="21" s="1"/>
  <c r="C7" i="20"/>
  <c r="C7" i="21" s="1"/>
  <c r="D7" i="20"/>
  <c r="D7" i="21" s="1"/>
  <c r="E7" i="20"/>
  <c r="E7" i="21" s="1"/>
  <c r="F7" i="20"/>
  <c r="F7" i="21" s="1"/>
  <c r="G7" i="20"/>
  <c r="G7" i="21" s="1"/>
  <c r="G8" i="21"/>
  <c r="G6" i="20"/>
  <c r="G6" i="21" s="1"/>
  <c r="C20" i="26"/>
  <c r="D22" i="25"/>
  <c r="D20" i="26" s="1"/>
  <c r="E22" i="25"/>
  <c r="E20" i="26" s="1"/>
  <c r="F22" i="25"/>
  <c r="F20" i="26" s="1"/>
  <c r="C23" i="25"/>
  <c r="C21" i="26" s="1"/>
  <c r="D23" i="25"/>
  <c r="D21" i="26" s="1"/>
  <c r="E23" i="25"/>
  <c r="E21" i="26" s="1"/>
  <c r="F23" i="25"/>
  <c r="F21" i="26" s="1"/>
  <c r="G21" i="26"/>
  <c r="G20" i="26"/>
  <c r="G9" i="25"/>
  <c r="G8" i="26" s="1"/>
  <c r="G8" i="25"/>
  <c r="G7" i="26" s="1"/>
  <c r="E12" i="31"/>
  <c r="F12" i="31"/>
  <c r="G12" i="31"/>
  <c r="D12" i="31"/>
  <c r="C12" i="31"/>
  <c r="D11" i="31"/>
  <c r="C11" i="31"/>
  <c r="E11" i="31"/>
  <c r="F11" i="31"/>
  <c r="G11" i="31"/>
  <c r="D24" i="25" l="1"/>
  <c r="D22" i="26" s="1"/>
  <c r="E24" i="25"/>
  <c r="E22" i="26" s="1"/>
  <c r="F24" i="25"/>
  <c r="F22" i="26" s="1"/>
  <c r="G10" i="25"/>
  <c r="G9" i="26" s="1"/>
  <c r="D14" i="14"/>
  <c r="E14" i="14"/>
  <c r="F14" i="14"/>
  <c r="G14" i="14"/>
  <c r="E13" i="14"/>
  <c r="F13" i="14"/>
  <c r="B4" i="15"/>
  <c r="C4" i="15"/>
  <c r="F4" i="36" l="1"/>
  <c r="F6" i="35"/>
  <c r="E23" i="32"/>
  <c r="E22" i="32"/>
  <c r="E21" i="32"/>
  <c r="E20" i="32"/>
  <c r="E28" i="32"/>
  <c r="E27" i="32"/>
  <c r="E26" i="32"/>
  <c r="E25" i="32"/>
  <c r="E18" i="32"/>
  <c r="E17" i="32"/>
  <c r="E16" i="32"/>
  <c r="E15" i="32"/>
  <c r="E8" i="29"/>
  <c r="C8" i="29"/>
  <c r="H7" i="29"/>
  <c r="H6" i="29"/>
  <c r="H5" i="29"/>
  <c r="H4" i="29"/>
  <c r="H3" i="29"/>
  <c r="E10" i="28"/>
  <c r="E9" i="28"/>
  <c r="E6" i="28"/>
  <c r="E4" i="28"/>
  <c r="E7" i="23"/>
  <c r="E6" i="23"/>
  <c r="E4" i="23"/>
  <c r="E3" i="23"/>
  <c r="D8" i="18"/>
  <c r="C8" i="18"/>
  <c r="D7" i="18"/>
  <c r="C7" i="18"/>
  <c r="D5" i="18"/>
  <c r="C5" i="18"/>
  <c r="D4" i="18"/>
  <c r="C4" i="18"/>
  <c r="G8" i="17"/>
  <c r="F8" i="17"/>
  <c r="G7" i="17"/>
  <c r="F7" i="17"/>
  <c r="G5" i="17"/>
  <c r="F5" i="17"/>
  <c r="G4" i="17"/>
  <c r="F4" i="17"/>
  <c r="D30" i="16"/>
  <c r="D29" i="16"/>
  <c r="D28" i="16"/>
  <c r="D27" i="16"/>
  <c r="D26" i="16"/>
  <c r="D25" i="16"/>
  <c r="D24" i="16"/>
  <c r="D23" i="16"/>
  <c r="D22" i="16"/>
  <c r="D21" i="16"/>
  <c r="D20" i="16"/>
  <c r="D19" i="16"/>
  <c r="D18" i="16"/>
  <c r="D17" i="16"/>
  <c r="D16" i="16"/>
  <c r="D15" i="16"/>
  <c r="D14" i="16"/>
  <c r="D13" i="16"/>
  <c r="D12" i="16"/>
  <c r="D11" i="16"/>
  <c r="D10" i="16"/>
  <c r="D9" i="16"/>
  <c r="D8" i="16"/>
  <c r="D7" i="16"/>
  <c r="D6" i="16"/>
  <c r="D5" i="16"/>
  <c r="D4" i="16"/>
  <c r="C15" i="6"/>
  <c r="C12" i="6"/>
  <c r="C6" i="6"/>
  <c r="G22" i="5"/>
  <c r="F22" i="5"/>
  <c r="E22" i="5"/>
  <c r="D22" i="5"/>
  <c r="C22" i="5"/>
  <c r="G21" i="5"/>
  <c r="F21" i="5"/>
  <c r="E21" i="5"/>
  <c r="D21" i="5"/>
  <c r="C21" i="5"/>
  <c r="G20" i="5"/>
  <c r="F20" i="5"/>
  <c r="E20" i="5"/>
  <c r="D20" i="5"/>
  <c r="C20" i="5"/>
  <c r="F17" i="5"/>
  <c r="E17" i="5"/>
  <c r="D17" i="5"/>
  <c r="C17" i="5"/>
  <c r="G14" i="5"/>
  <c r="F14" i="5"/>
  <c r="E14" i="5"/>
  <c r="D14" i="5"/>
  <c r="C14" i="5"/>
  <c r="G11" i="5"/>
  <c r="F11" i="5"/>
  <c r="E11" i="5"/>
  <c r="D11" i="5"/>
  <c r="C11" i="5"/>
  <c r="G8" i="5"/>
  <c r="F8" i="5"/>
  <c r="E8" i="5"/>
  <c r="D8" i="5"/>
  <c r="C8" i="5"/>
  <c r="G5" i="5"/>
  <c r="G23" i="5" s="1"/>
  <c r="F5" i="5"/>
  <c r="E5" i="5"/>
  <c r="D5" i="5"/>
  <c r="F13" i="4"/>
  <c r="E13" i="4"/>
  <c r="D13" i="4"/>
  <c r="C13" i="4"/>
  <c r="B13" i="4"/>
  <c r="F7" i="3"/>
  <c r="F8" i="3" s="1"/>
  <c r="E8" i="23" l="1"/>
  <c r="E9" i="23" s="1"/>
  <c r="C23" i="5"/>
  <c r="E23" i="5"/>
  <c r="D23" i="5"/>
  <c r="F23" i="5"/>
  <c r="E8" i="18"/>
  <c r="E4" i="18"/>
  <c r="E5" i="18"/>
  <c r="E7"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María del Mar Pérez Martínez</author>
  </authors>
  <commentList>
    <comment ref="F8" authorId="0" shapeId="0" xr:uid="{4CD1C46F-512C-4BD3-AE5E-415E318E8BA8}">
      <text>
        <r>
          <rPr>
            <sz val="10"/>
            <color rgb="FF333333"/>
            <rFont val="Bariol Regular"/>
          </rPr>
          <t>María del Mar Pérez Martínez:
TOTA LA FILA AJUSTADA A LA DRETA</t>
        </r>
      </text>
    </comment>
    <comment ref="A11" authorId="0" shapeId="0" xr:uid="{7E8D2BFE-DA2E-4405-A7F3-33688FA36000}">
      <text>
        <r>
          <rPr>
            <sz val="10"/>
            <color rgb="FF333333"/>
            <rFont val="Bariol Regular"/>
          </rPr>
          <t>María del Mar Pérez Martínez:
EN UNA TAULA ESTADÍSTICA LES NOTES ACLARATÒRIES NO OCUPEN TOT EL LLARG DE LA TAULA?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María del Mar Pérez Martínez</author>
  </authors>
  <commentList>
    <comment ref="G10" authorId="0" shapeId="0" xr:uid="{25B6500F-E5CC-4697-A622-AC78A4A6F5C8}">
      <text>
        <r>
          <rPr>
            <sz val="10"/>
            <color rgb="FF333333"/>
            <rFont val="Bariol Regular"/>
          </rPr>
          <t>María del Mar Pérez Martínez:
UNIFICADA L'AMPLÀRIA DE LES COLUMNES</t>
        </r>
      </text>
    </comment>
  </commentList>
</comments>
</file>

<file path=xl/sharedStrings.xml><?xml version="1.0" encoding="utf-8"?>
<sst xmlns="http://schemas.openxmlformats.org/spreadsheetml/2006/main" count="1034" uniqueCount="335">
  <si>
    <t>Índex de gràfics i quadres. Polítiques Actives d’Ocupació 2025</t>
  </si>
  <si>
    <t>Núm.</t>
  </si>
  <si>
    <t>Tipus</t>
  </si>
  <si>
    <t>Títol</t>
  </si>
  <si>
    <t>Enllaç</t>
  </si>
  <si>
    <t>G1.</t>
  </si>
  <si>
    <t>Gràfic</t>
  </si>
  <si>
    <t>Gràfic 1. Evolució demandes i atur registrat per sexe. 2021-2025</t>
  </si>
  <si>
    <t>Anar al full</t>
  </si>
  <si>
    <t>Q1.</t>
  </si>
  <si>
    <t>Quadre</t>
  </si>
  <si>
    <t>Quadre 1. Evolució pressupostària per a Polítiques Actives d’Ocupació per Programes de despesa 2021-2025</t>
  </si>
  <si>
    <t>G2.</t>
  </si>
  <si>
    <t>Gràfic 2. Evolució despesa en PAO per persona registrada en situació d’atur en el SOIB. 2021-2025</t>
  </si>
  <si>
    <t>Q2.</t>
  </si>
  <si>
    <t>Quadre 2. Participants en les polítiques actives d'ocupació segons sexe per part del SOIB. 2021-2025</t>
  </si>
  <si>
    <t>Q3.</t>
  </si>
  <si>
    <t>Quadre 3. Objectius quantitatius per col·lectius PAFED 2025</t>
  </si>
  <si>
    <t>Q4.</t>
  </si>
  <si>
    <t>Quadre 4. Perfil de les persones que han rebut accions d'informació i orientació laboral per tipus de servei . Any 2025</t>
  </si>
  <si>
    <t>Q5.</t>
  </si>
  <si>
    <t>Quadre 5. Nombre d'itineraris d'orientació laboral per tipus d'entitat i tipus d'itinerari. 2024-2025</t>
  </si>
  <si>
    <t>G3.</t>
  </si>
  <si>
    <t>Gràfic 3. Distribució per edat i sexe dels beneficiaris de Garantia Juvenil 2025</t>
  </si>
  <si>
    <t>Q6.</t>
  </si>
  <si>
    <t>Quadre 6. Evolució dels beneficiaris de la intermediació laboral en el SOIB. 2021-2025</t>
  </si>
  <si>
    <t>Q7.</t>
  </si>
  <si>
    <t>Quadre 7. Evolució de l'activitat d'intermediació laboral del SOIB 2021-2025</t>
  </si>
  <si>
    <t>Q8.</t>
  </si>
  <si>
    <t>Quadre 8. El SOIB a la xarxa Eures. 2022-2025</t>
  </si>
  <si>
    <t>Q9.</t>
  </si>
  <si>
    <t>Quadre 9. Centres de formació de formació en el treball i FP SOIB a les Balears. 2024-2025</t>
  </si>
  <si>
    <t>Q10.</t>
  </si>
  <si>
    <t>Quadre 10. Participants de formació gestionada pel SOIB per any de finalització y sexe. 2021-2025</t>
  </si>
  <si>
    <t>Q11.</t>
  </si>
  <si>
    <t>Quadre 11. Accions de formació gestionada pel SOIB per any de finalització y sexe. Any 2024-2025</t>
  </si>
  <si>
    <t>Q12.</t>
  </si>
  <si>
    <t>Quadre 12. Cobertura de la formació en el treball per famílies professionals a Balears 2025</t>
  </si>
  <si>
    <t>Q13.</t>
  </si>
  <si>
    <t>Quadre 13. Participants en accions formatives de formació en el treball, 2021-2025</t>
  </si>
  <si>
    <t>Q14.</t>
  </si>
  <si>
    <t>Quadre 14. Participants ens accions formatives de Formació en el Treball per sexe i edat. 2025</t>
  </si>
  <si>
    <t>Q15.</t>
  </si>
  <si>
    <t>Quadre 15. Participants d’accions formatives de formació en el treball, per famílies professionals i sexe any 2025</t>
  </si>
  <si>
    <t>Q16.</t>
  </si>
  <si>
    <t>Quadre 16. Formació en el treball per resultats de d'avaluació 2021-2025</t>
  </si>
  <si>
    <t>Q17.</t>
  </si>
  <si>
    <t>Quadre 17. Formació en el treball per tipus d'abandonament 2021-2025</t>
  </si>
  <si>
    <t>Q18.</t>
  </si>
  <si>
    <t>Quadre 18. Evolució del volum de participants Formació de Graus i de Certificats de professionalitat</t>
  </si>
  <si>
    <t>Q19.</t>
  </si>
  <si>
    <t>Quadre 19. Partcipants en accions de Graus i CP per sexe i edat. Any 2025.</t>
  </si>
  <si>
    <t>Q20.</t>
  </si>
  <si>
    <t>Quadre 20. Participants en accions de CP i Graus SOIB, per família professional i sexe. Any 2025</t>
  </si>
  <si>
    <t>Q21.</t>
  </si>
  <si>
    <t>Quadre 21. CP i Graus per resultats de d'avaluació 2021-2025</t>
  </si>
  <si>
    <t>Q22.</t>
  </si>
  <si>
    <t>Quadre 22. Graus i CP per tipus d'abandonament 2021-2025</t>
  </si>
  <si>
    <t>Q23.</t>
  </si>
  <si>
    <t>Quadre 23. Participants formació en alternança any 2024-2025</t>
  </si>
  <si>
    <t>Q24.</t>
  </si>
  <si>
    <t>Quadre 24. Participants en formación en alternança per sexe i grup d'edat. Any 2025</t>
  </si>
  <si>
    <t>Q25.</t>
  </si>
  <si>
    <t>Quadre 25. Beques i ajuts concedits any 2025</t>
  </si>
  <si>
    <t>Q26.</t>
  </si>
  <si>
    <t>Quadre 26. Evolució de l'acreditació de l'experiència laboral. 2021-2025</t>
  </si>
  <si>
    <t>Q27.</t>
  </si>
  <si>
    <t>Quadre 27. Evolució de les mesures de foment de l’ocupació. 2021-2025</t>
  </si>
  <si>
    <t>G4.</t>
  </si>
  <si>
    <t>Gràfic 4. Distribució territorial i per sexe del programes de foment de l'ocupació. Any 2025</t>
  </si>
  <si>
    <t>Q28.</t>
  </si>
  <si>
    <t>Quadre 28. Evolució del Foment d'Ocupació de la Direcció General de Treball i Salut laboral. 2021-2025</t>
  </si>
  <si>
    <t>Q29.</t>
  </si>
  <si>
    <t>Quadre 29 Resum d’actuacions en autoocupació, emprenedoria i economia social 2021-2025</t>
  </si>
  <si>
    <t>Q30.</t>
  </si>
  <si>
    <t>Quadre 30. Satisfacció demandants  i ocupadors</t>
  </si>
  <si>
    <t>Q31.</t>
  </si>
  <si>
    <t>Quadre 31. Inserció posterior a participació a programes i serveis del SOIB 2024</t>
  </si>
  <si>
    <t>ATUR REGISTRAT</t>
  </si>
  <si>
    <t>Atur registrat Homes</t>
  </si>
  <si>
    <t>Atur registrat Dones</t>
  </si>
  <si>
    <t>DEMANDANTS</t>
  </si>
  <si>
    <t>Demandants Homes</t>
  </si>
  <si>
    <t>Demandants Dones</t>
  </si>
  <si>
    <t>Font: SOIB</t>
  </si>
  <si>
    <t xml:space="preserve"> </t>
  </si>
  <si>
    <t>SOIB</t>
  </si>
  <si>
    <t>PROMOCIÓ INDUSTRIAL</t>
  </si>
  <si>
    <t>ADR/ IDI (*)</t>
  </si>
  <si>
    <t>DG TREBALL I SALUT LABORAL (**)</t>
  </si>
  <si>
    <t>SERVEI DE PROMOCIÓ EMPRESARIAL I SERVEI D’EMPRENEDORIA, ECONOMIA SOCIAL I CIRCULAR (***)</t>
  </si>
  <si>
    <t>TOTALS</t>
  </si>
  <si>
    <t>Font: Pressuposts Generals de les Illes Balears</t>
  </si>
  <si>
    <t>(*) El pressupost de l'IDI està inclòs dins del de promoció industrial</t>
  </si>
  <si>
    <t>(**) El pressupost de la DG Treball i Salut Laboral que es recull a la taula inclou el programa 322A-Ocupació i inserció laboral específiques i el 322B.- Gestió de les relacions laborals</t>
  </si>
  <si>
    <t>(***) El pressupost del Servei de Promoció Empresarial i el Servei d’Emprenedoria, Economia social i Circular que es recull a la taula inclou el programa 322C.- Foment de la responsabilitat social corporativa, 322F.- Autoocupació i economia social i 761C.- Promoció empresarial i economia circular</t>
  </si>
  <si>
    <t>Pressupost de les PAO</t>
  </si>
  <si>
    <t>Despesa en les PAO per persona registrada  en situació d’atur en el SOIB</t>
  </si>
  <si>
    <t>Quadre 2. Participants en les polítiques actives d'ocupació segons sexe per part del SOIB 2021-2025</t>
  </si>
  <si>
    <t>Orientació</t>
  </si>
  <si>
    <t>Homes</t>
  </si>
  <si>
    <t>Dones</t>
  </si>
  <si>
    <t>Total</t>
  </si>
  <si>
    <t>Intermediació</t>
  </si>
  <si>
    <t>Autoocupació/ emprenedoria</t>
  </si>
  <si>
    <t>Formació</t>
  </si>
  <si>
    <t>Foment de l'ocupació</t>
  </si>
  <si>
    <t>Centres especials d'ocupació, contractació discapacitat i empreses d'inserció</t>
  </si>
  <si>
    <t>TOTAL</t>
  </si>
  <si>
    <t>Font: SOIB amb dades SISPE</t>
  </si>
  <si>
    <t>La taula recull serveis registrats; no són persones usuàries úniques. Cal tenir en compte que les accions d'orientació que es fan amb una persona usuària són molt diverses, el que explica la diferència de volum de serveis registrats. Les dades recullen els serveis registrats a l'aplicatiu d'on s'extreuen les dades del SISPE.  Extracció a 13 d'abril del 2026</t>
  </si>
  <si>
    <t>Menors de 30 anys</t>
  </si>
  <si>
    <t>Total de demandants diferents, menors de 30 anys, que varen rebre algun servei o itinerari d’ocupació en el període de referència.</t>
  </si>
  <si>
    <t>Total de demandants diferents que estan inscrits en el període de referència.</t>
  </si>
  <si>
    <t>COBERTURA</t>
  </si>
  <si>
    <t>Menors de 30 anys amb baixa qualificació</t>
  </si>
  <si>
    <t>Total de demandants diferents, menors de 30 anys i amb baixa qualificació, que varen rebre algun servei o itinerari d’ocupació en el període de referència.</t>
  </si>
  <si>
    <t>Total de demandants diferents menors de 30 anys i amb baixa qualificació inscrits en el període de referència.</t>
  </si>
  <si>
    <t>Total de dones demandants diferents que varen rebre algun servei o itinerari d’ocupació en el període de referència.</t>
  </si>
  <si>
    <t>Total de dones demandants diferents inscrites en el període de referència.</t>
  </si>
  <si>
    <t>Dones amb baixa qualificació</t>
  </si>
  <si>
    <t>Total de dones demandants diferents i amb baixa qualificació que varen rebre algun servei o itinerari d’ocupació en el període de referència.</t>
  </si>
  <si>
    <t>Total de dones demandants diferents i amb baixa qualificació inscrites en el període de referència.</t>
  </si>
  <si>
    <t>Persones amb discapacitat</t>
  </si>
  <si>
    <t>Total de persones demandants diferents amb discapacitat que varen rebre algun servei o itinerari d’ocupació en el període de referència.</t>
  </si>
  <si>
    <t>Total de persones demandants diferents amb discapacitat inscrites en el període de referència.</t>
  </si>
  <si>
    <t>Persones amb situació d'atur de llarga durada o majors de 45 anys</t>
  </si>
  <si>
    <t>Total de demandants diferents, en situació de desocupació de llarga durada o majors de 45 anys, que varen rebre algun itinerari d’ocupació en el període de referència.</t>
  </si>
  <si>
    <t>Total de demandants diferents en situació de desocupació de llarga durada o majors de 45 anys inscrits en el període de referència.</t>
  </si>
  <si>
    <t>Persones amb especial dificultats d'accés a l'ocupació amb itinerari</t>
  </si>
  <si>
    <t>Total de demandants diferents pertanyents a col·lectius que presenten especials dificultats per a l’accés i la permanència en l’ocupació que varen rebre algun itinerari personalitzat d’ocupació en el període de referència.</t>
  </si>
  <si>
    <t>Total de demandants diferents pertanyents a col·lectius que presenten especials dificultats per a l’accés i la permanència en l’ocupació en el període de referència.</t>
  </si>
  <si>
    <t>Fins a 30 anys</t>
  </si>
  <si>
    <t>Més de 30 anys</t>
  </si>
  <si>
    <t>Persones perceptores de prestacions</t>
  </si>
  <si>
    <t>Persones registrades en situació d'atur més de 12 mesos</t>
  </si>
  <si>
    <t>Diagnòstics d'ocupabilitat</t>
  </si>
  <si>
    <t>Taxa de contractació posterior a un diagnòstic*</t>
  </si>
  <si>
    <t>-</t>
  </si>
  <si>
    <t>Disseny d'itineraris laborals</t>
  </si>
  <si>
    <t>Taxa de contractació posterior a un itinerari*</t>
  </si>
  <si>
    <t>Altres serveis d'informació i orientació</t>
  </si>
  <si>
    <t>Orientacions de caràcter puntual</t>
  </si>
  <si>
    <r>
      <rPr>
        <sz val="10"/>
        <color rgb="FF666666"/>
        <rFont val="Bariol Regular"/>
      </rPr>
      <t>Font: SOIB amb dades SISPE</t>
    </r>
    <r>
      <rPr>
        <sz val="10"/>
        <color rgb="FF808080"/>
        <rFont val="Bariol Regular"/>
      </rPr>
      <t xml:space="preserve"> </t>
    </r>
  </si>
  <si>
    <t>* Es mesura el % de les persones que varen rebre un diagnòstic o varen iniciar un itinerari entre l'1 de gener de 2025 i el 31 de desembre de 2025 i han registrat algun contracte entre l'1 de gener de 2025 i el 30 de juny de 2026.  Inclou els diagnòstics i els dissenys d'itineraris registrats a les oficines del SOIB i les entitats del 3r sector</t>
  </si>
  <si>
    <t>Oficines SOIB. Població general</t>
  </si>
  <si>
    <t>Punt d'Orientació Acadèmica i Professional (POAP-SOIB)</t>
  </si>
  <si>
    <t>SOIB JOVE Orientació</t>
  </si>
  <si>
    <t>SOIB +</t>
  </si>
  <si>
    <t>Xarxa de tutores d'orientació laboral per a dones víctimes de violència masclista</t>
  </si>
  <si>
    <t>Altres*</t>
  </si>
  <si>
    <t>Entitats col·laboradores- Públiques i del 3r sector social (Concerts, convenis i subvencions)</t>
  </si>
  <si>
    <t>Col·lectiu amb discapacitat física i altres discapacitats amb dificultats especials d'inserció laboral</t>
  </si>
  <si>
    <t>Col·lectiu amb discapacitat intel·lectual i amb dificultats especials d'inserció laboral</t>
  </si>
  <si>
    <t>Col·lectiu salut mental i dificultats especials d'inserció laboral</t>
  </si>
  <si>
    <t>Col·lectiu amb discapacitat sensorial i amb dificultats especials d'inserció laboral</t>
  </si>
  <si>
    <t>Col·lectiu joves en risc d'exclusió social</t>
  </si>
  <si>
    <t>Col·lectiu en risc d'exclusió social i amb dificultats especials d'inserció laboral</t>
  </si>
  <si>
    <t>Col·lectiu reclús, exreclús o amb mesures alternatives i amb dificultats especials d'inserció laboral</t>
  </si>
  <si>
    <t>Col·lectiu Qualificats- Persones Estudiants o amb titulació universitària Superior o de Formació Professional</t>
  </si>
  <si>
    <t>Altres</t>
  </si>
  <si>
    <t xml:space="preserve">* L'any 2024 hi havia itineraris vinculats a la RAI, però que ja no existeix l'any 2025. </t>
  </si>
  <si>
    <t>Font: SEPE</t>
  </si>
  <si>
    <t>Font: SOIB amb dades de la Plataforma de Garantia Juvenil</t>
  </si>
  <si>
    <t>Distribució per edat i sexe dels beneficiaris de Garantia Juvenil 2025</t>
  </si>
  <si>
    <t>EDATS</t>
  </si>
  <si>
    <t>DONES</t>
  </si>
  <si>
    <t>HOMES</t>
  </si>
  <si>
    <t>16-19 anys</t>
  </si>
  <si>
    <t>20-24 anys</t>
  </si>
  <si>
    <t>25-29 anys</t>
  </si>
  <si>
    <t>Candidatures rebudes i valorades</t>
  </si>
  <si>
    <t>Candidatures preseleccionades</t>
  </si>
  <si>
    <t>Taxa de contractació després d'haver rebut serveis d'intermediació</t>
  </si>
  <si>
    <t>INTERMEDIACIÓ
LABORAL</t>
  </si>
  <si>
    <t>Empreses que presenten ofertes de feina</t>
  </si>
  <si>
    <t>Ofertes de feina gestionades</t>
  </si>
  <si>
    <t>Llocs de feina associats</t>
  </si>
  <si>
    <t>Col·locacions a ofertes de feina gestionades pel SOIB</t>
  </si>
  <si>
    <t>Col·locacions de demandants que prèviament a la col·locació han estat atesos per qualque servei del SOIB*</t>
  </si>
  <si>
    <t>*L'any 2025 s'ha dut a terme un canvi metodològic a l'hora de registrar els serveis pels quals ha passat una persona demandant d'ocupació.</t>
  </si>
  <si>
    <t>Contactes amb demandants d'ocupació</t>
  </si>
  <si>
    <t>Contactes amb ocupadors</t>
  </si>
  <si>
    <t>Ofertes d'ocupació gestionades</t>
  </si>
  <si>
    <t>Orígen fora d'Espanya</t>
  </si>
  <si>
    <t>Orígen Espanya</t>
  </si>
  <si>
    <t>Sol·licituds d'ocupació/ candidatures/ CV's gestionats</t>
  </si>
  <si>
    <t>Demandants de fora d'Espanya</t>
  </si>
  <si>
    <t>Demandants d'Espanya</t>
  </si>
  <si>
    <t>Font: SOIB amb dades de la Xarxa Eures</t>
  </si>
  <si>
    <t>Centres inscrits per a impartir Formació en el Treball</t>
  </si>
  <si>
    <t>Propis</t>
  </si>
  <si>
    <t>Col·laboradors</t>
  </si>
  <si>
    <t>Centres virtuals altres CCAA</t>
  </si>
  <si>
    <t>Centres autoritzats per a impartir FP SOIB</t>
  </si>
  <si>
    <t>Formació en el Treball*</t>
  </si>
  <si>
    <t>Formació de Graus</t>
  </si>
  <si>
    <t>Formació de Certificats de Professionalitat</t>
  </si>
  <si>
    <t>* Inclou formació en el treball presencial i teleformació</t>
  </si>
  <si>
    <t>Formació en el Treball</t>
  </si>
  <si>
    <t>Mallorca</t>
  </si>
  <si>
    <t>Menorca</t>
  </si>
  <si>
    <t>Eivissa</t>
  </si>
  <si>
    <t>Formentera</t>
  </si>
  <si>
    <t> FAMÍLIES PROFESSIONALS</t>
  </si>
  <si>
    <t>Número de especialitats formatives al catàleg nacional</t>
  </si>
  <si>
    <t>Número d'especialitat formtives a centres inscrits</t>
  </si>
  <si>
    <t>COBERTURA A LES I. BALEARS</t>
  </si>
  <si>
    <t>Activitats Físiques i Esportives</t>
  </si>
  <si>
    <t>Administració i Gestió</t>
  </si>
  <si>
    <t>Agrària</t>
  </si>
  <si>
    <t>Arts Gràfiques</t>
  </si>
  <si>
    <t>Arts i Artesanies</t>
  </si>
  <si>
    <t>Comerç i Màrqueting</t>
  </si>
  <si>
    <t>Edificació i Obra Civil</t>
  </si>
  <si>
    <t>Electricitat i Electrònica</t>
  </si>
  <si>
    <t>Energia i Aigua</t>
  </si>
  <si>
    <t>Fabricació Mecànica</t>
  </si>
  <si>
    <t>Fusta, Moble i Suro</t>
  </si>
  <si>
    <t>Hoteleria i Turisme</t>
  </si>
  <si>
    <t>Imatge i So</t>
  </si>
  <si>
    <t>Imatge Personal</t>
  </si>
  <si>
    <t>Indústries Alimentàries</t>
  </si>
  <si>
    <t>Indústries Extractives</t>
  </si>
  <si>
    <t>Informàtica i Comunicacions</t>
  </si>
  <si>
    <t>Instal·Lació i Manteniment</t>
  </si>
  <si>
    <t>Marítim Pesquera</t>
  </si>
  <si>
    <t>Química</t>
  </si>
  <si>
    <t>Sanitat</t>
  </si>
  <si>
    <t>Seguretat i Medi Ambient</t>
  </si>
  <si>
    <t>Serveis Socioculturals i A La Comunitat</t>
  </si>
  <si>
    <t>Tèxtil, Confecció i Pell</t>
  </si>
  <si>
    <t>Transport i Manteniment De Vehicles</t>
  </si>
  <si>
    <t>Vidre i Ceràmica</t>
  </si>
  <si>
    <t>Competències Transversals i Formació Complementària</t>
  </si>
  <si>
    <t>TIPUS D'ACCIONS FORMATIVES</t>
  </si>
  <si>
    <t>Accions formatives persones treballadores en atur</t>
  </si>
  <si>
    <t>Accions formatives persones treballadores ocupades</t>
  </si>
  <si>
    <t>Font: SOIB amb dades SISPE i ESOIB</t>
  </si>
  <si>
    <t>Menors de 30</t>
  </si>
  <si>
    <t>30 i més anys</t>
  </si>
  <si>
    <t>FORMACIÓ PER A DESOCUPATS</t>
  </si>
  <si>
    <t>Formació Complementària</t>
  </si>
  <si>
    <t>FORMACIÓ PER A OCUPATS</t>
  </si>
  <si>
    <t>* Persones que han finalitzat la seva participació l'any 2025. Una mateixa persona pot haver participat en diverses accions formatives</t>
  </si>
  <si>
    <t>Total finalització</t>
  </si>
  <si>
    <t>Taxa de finalització</t>
  </si>
  <si>
    <t>% Avaluació positiva</t>
  </si>
  <si>
    <t>% Avaluació negativa</t>
  </si>
  <si>
    <t>*Inclou presencial i teleformació</t>
  </si>
  <si>
    <t>**Els percentatges fan referència al total dels alumnes que han finalitzat les accions formatives</t>
  </si>
  <si>
    <t>Total abandonament</t>
  </si>
  <si>
    <t>Taxa d'abandonament</t>
  </si>
  <si>
    <t>% Abandonament per col·locació</t>
  </si>
  <si>
    <t>% Abandonament per altres causes</t>
  </si>
  <si>
    <t>**Els percentatges fan referència al total dels alumnes que han abandonat les accions formatives</t>
  </si>
  <si>
    <t>Graus</t>
  </si>
  <si>
    <t>Certificats de professionalitat</t>
  </si>
  <si>
    <t xml:space="preserve">Accions formatives persones treballadores ocupades	</t>
  </si>
  <si>
    <t>Accions formatives persones treballadores de col·lectius vulnerables</t>
  </si>
  <si>
    <t>FORMACIÓ DE GRAUS</t>
  </si>
  <si>
    <t>Formació de graus SOIB</t>
  </si>
  <si>
    <t>FORMACIÓ DE CERTIFICATS DE PROFESSIONALITAT</t>
  </si>
  <si>
    <t>Formació per a persones en situació d'atur</t>
  </si>
  <si>
    <t>Formació per a persones ocupades</t>
  </si>
  <si>
    <r>
      <rPr>
        <b/>
        <strike/>
        <sz val="10"/>
        <color rgb="FFFFFFFF"/>
        <rFont val="Bariol Regular"/>
        <family val="3"/>
      </rPr>
      <t xml:space="preserve">% </t>
    </r>
    <r>
      <rPr>
        <b/>
        <sz val="10"/>
        <color rgb="FFFFFFFF"/>
        <rFont val="Bariol Regular"/>
        <family val="3"/>
      </rPr>
      <t>Abandonament per col·locació</t>
    </r>
  </si>
  <si>
    <t>Formació i ocupació/Mixtos/ en alternança sector públic i tercer sector</t>
  </si>
  <si>
    <t>Formació Dual/ en alternança vulnerables</t>
  </si>
  <si>
    <t>Formació Dual/ en alternança sectors estratègics</t>
  </si>
  <si>
    <t>Formació amb compromís de contractació</t>
  </si>
  <si>
    <t>*Es tracta de participants que finalitzen la seva participació al programa a l'any de referència</t>
  </si>
  <si>
    <t>Quadre 25. Beques i ajuts concedits. Any 2025</t>
  </si>
  <si>
    <t xml:space="preserve">Ajuts transport, conciliació… </t>
  </si>
  <si>
    <t>Majors de 30</t>
  </si>
  <si>
    <t>VVVG</t>
  </si>
  <si>
    <t>Discapacitat</t>
  </si>
  <si>
    <t>Beques de  ESPA i FP</t>
  </si>
  <si>
    <t>Beques i ajuts especialitats formatives</t>
  </si>
  <si>
    <t>Beques certificats de professionalitat</t>
  </si>
  <si>
    <t>Persones inscrites i admeses en el procediment</t>
  </si>
  <si>
    <t>Unitats de competència acreditades</t>
  </si>
  <si>
    <t>Font: Institut de Qualificacions professionals de les Illes Balears. IQPIB</t>
  </si>
  <si>
    <t>* S'ha actualitzat les dades de la sèrie història arran del tancament del Pla Acredita (2021-2025)</t>
  </si>
  <si>
    <t>Programa SOIB  Reactiva</t>
  </si>
  <si>
    <t>Programes SOIB Joves Qualificats</t>
  </si>
  <si>
    <t>Programa SOIB Dona</t>
  </si>
  <si>
    <t>* Persones que varen iniciar el contracte l’any de referència</t>
  </si>
  <si>
    <t>*Persones que varen iniciar el contracte l’any 2025</t>
  </si>
  <si>
    <t>Programa de foment de creació i manteniment de l'ocupació de persones amb discapacitat mercat protegit</t>
  </si>
  <si>
    <t>Programa de foment de creació i manteniment de l'ocupació de persones amb discapacitat mercat ordinari</t>
  </si>
  <si>
    <t>Font: Direcció General de Treball i Salut laboral</t>
  </si>
  <si>
    <t>Quadre 29. Resum d’actuacions en autoocupació, emprenedoria i economia social 2021-2025</t>
  </si>
  <si>
    <t>Informació i motivació per a l'autoocupació des del servei d'orientació del SOIB</t>
  </si>
  <si>
    <t xml:space="preserve">Assessorament especialitzat en emprenedoria </t>
  </si>
  <si>
    <t>Servei de formació per a l'emprenedoria ADR</t>
  </si>
  <si>
    <t>Ajudes en els autònoms per a l'inici  i manteniment de l'activitat emprenedora</t>
  </si>
  <si>
    <t xml:space="preserve">Ajudes a la incorporació de socis en cooperatives  i foment de l'economia social  </t>
  </si>
  <si>
    <t xml:space="preserve">Desenvolupament Local. Nombre d'entitats subvencionades </t>
  </si>
  <si>
    <t>Desenvolupament Local. Nombre d'AODL finançats</t>
  </si>
  <si>
    <t>Font: SOIB, ADR (IDI), Direcció General d'Empresa, Autònoms i Comerç</t>
  </si>
  <si>
    <t>% de satisfacció</t>
  </si>
  <si>
    <t>Demandants</t>
  </si>
  <si>
    <t>Demandants dels serveis en línia</t>
  </si>
  <si>
    <t>Demandants dels serveis d'orientació  i assessorament</t>
  </si>
  <si>
    <t>Demandants amb els de formació</t>
  </si>
  <si>
    <t>Demandants amb els serveis de foment de l'ocupació</t>
  </si>
  <si>
    <t>Demandants amb altres serveis</t>
  </si>
  <si>
    <t>Ocupadors</t>
  </si>
  <si>
    <t>Quadre 31. Inserció posterior a participació a programes i serveis del SOIB 2025</t>
  </si>
  <si>
    <t>4 setmanes</t>
  </si>
  <si>
    <t>6 mesos</t>
  </si>
  <si>
    <t>Convocatòria d'Itineraris Integrals d'Inserció*</t>
  </si>
  <si>
    <t>Convocatòria d'Itineraris Integrals d'Inserció per a persones joves en risc d'exclusió*</t>
  </si>
  <si>
    <t>Convocatòria Formació i Ocupació 2023*</t>
  </si>
  <si>
    <t>Convocatòria Reactiva L1 2024</t>
  </si>
  <si>
    <t>Convocatòria Reactiva L2 2024 *</t>
  </si>
  <si>
    <t>Formació en el treball per a persones desocupades*</t>
  </si>
  <si>
    <t>Servei d'Orientació Professional Joves*</t>
  </si>
  <si>
    <t>Convocatòria Qualificats EELL 24*</t>
  </si>
  <si>
    <t>Convocatòria Qualificats Sector Públic, Universitat, EELL*</t>
  </si>
  <si>
    <t>SOIB Dona 2022-2024*</t>
  </si>
  <si>
    <t>Font : SOIB i Seguretat Social</t>
  </si>
  <si>
    <t>(*) Les dades mostren el % de participants que estan d'alta a la Seguretat Social  a les 4 setmanes i als 6 mesos després d'haver participat als programes o serveis esmentats</t>
  </si>
  <si>
    <t>(**) Les dades mostren el % de participantes que havien registrat algun contracte durant els 6 mesos posteriors a la vea finalització amb resultats d'apte a la formació</t>
  </si>
  <si>
    <t>** Només inclou la formació presencial</t>
  </si>
  <si>
    <t xml:space="preserve">Dones </t>
  </si>
  <si>
    <t>% respostes de persones satisfetes</t>
  </si>
  <si>
    <t>% respostes de persones no satisfetes</t>
  </si>
  <si>
    <t>Quadre 19. Participants en accions de Graus i CP per sexe i edat. Any 2025.</t>
  </si>
  <si>
    <r>
      <t>Nota:</t>
    </r>
    <r>
      <rPr>
        <sz val="9"/>
        <color rgb="FF333333"/>
        <rFont val="Bariol Regular"/>
        <family val="3"/>
      </rPr>
      <t xml:space="preserve"> Els objectius quantitatius per col·lectius són fixats anualment, des de l'any 2025, pel Servei Públic d'Ocupació Estatal (SEPE) en el marc del Pla Anual de Foment de l'Ocupació Digna (PAFED), a partir de la previsió de persones demandants inscrites i dels serveis prevists per a cadascun dels col·lectius prioritaris.</t>
    </r>
  </si>
  <si>
    <t>Les dades recullen informació de les convocatòries que a data de 31 de desembre de 2025 tenien participants que feia o 4 setmanes o 6 mesos que havien acabat la seva participació al programa</t>
  </si>
  <si>
    <t>Servei d'Orientació Professional**</t>
  </si>
  <si>
    <t>Formació de Graus**</t>
  </si>
  <si>
    <t xml:space="preserve">*% de satisfacció segons metodologia del marc europeu de benchlearning dels serveis públics d’ocupació (PES) </t>
  </si>
  <si>
    <t>Quadre 30. Satisfacció demandants i ocupadors*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</si>
</sst>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 ;\(0\);\-#\ ;\ @\ "/>
    <numFmt numFmtId="165" formatCode="\ 0\ ;\-0\ ;\-00\ ;\ @\ "/>
    <numFmt numFmtId="166" formatCode="0.00\ %"/>
    <numFmt numFmtId="167" formatCode="#,##0\ [$€-C0A];[Red]\-#,##0\ [$€-C0A]"/>
    <numFmt numFmtId="168" formatCode="0&quot; €&quot;"/>
    <numFmt numFmtId="169" formatCode="#,##0.00\ [$€-C0A];[Red]\-#,##0.00\ [$€-C0A]"/>
    <numFmt numFmtId="170" formatCode="0.0\ %"/>
    <numFmt numFmtId="171" formatCode="\ #,##0\ ;\-#,##0\ ;\-00\ ;\ @\ "/>
    <numFmt numFmtId="172" formatCode="#,##0.00_ ;\-#,##0.00\ "/>
    <numFmt numFmtId="173" formatCode="0\ %"/>
    <numFmt numFmtId="174" formatCode="\ #,##0.00\ ;\-#,##0.00\ ;\-00\ ;\ @\ "/>
    <numFmt numFmtId="175" formatCode="* #,##0.00&quot;    &quot;;\-* #,##0.00&quot;    &quot;;* \-#&quot;    &quot;;@\ "/>
    <numFmt numFmtId="176" formatCode="\ * #,##0.00&quot;    &quot;;\-* #,##0.00&quot;    &quot;;\ * \-#&quot;    &quot;;\ @\ "/>
    <numFmt numFmtId="177" formatCode="\ * #,##0.00&quot; € &quot;;\-* #,##0.00&quot; € &quot;;\ * \-#&quot; € &quot;;\ @\ "/>
    <numFmt numFmtId="178" formatCode="0.0%"/>
  </numFmts>
  <fonts count="76" x14ac:knownFonts="1">
    <font>
      <sz val="10"/>
      <color rgb="FF333333"/>
      <name val="Bariol Regular"/>
    </font>
    <font>
      <sz val="10"/>
      <color rgb="FF333333"/>
      <name val="Bariol Regular"/>
      <family val="2"/>
    </font>
    <font>
      <sz val="10"/>
      <color rgb="FF333333"/>
      <name val="Bariol Regular"/>
      <family val="2"/>
    </font>
    <font>
      <sz val="10"/>
      <color rgb="FF303030"/>
      <name val="Bariol Regular"/>
      <family val="2"/>
    </font>
    <font>
      <sz val="10"/>
      <color rgb="FFF2F2F2"/>
      <name val="Bariol Regular"/>
      <family val="2"/>
    </font>
    <font>
      <sz val="10"/>
      <color rgb="FFF2F2F2"/>
      <name val="Bariol Regular"/>
      <family val="2"/>
    </font>
    <font>
      <sz val="10"/>
      <color rgb="FFF2F2F2"/>
      <name val="Bariol Regular"/>
      <family val="2"/>
    </font>
    <font>
      <b/>
      <sz val="10"/>
      <color rgb="FF303030"/>
      <name val="Bariol Regular"/>
      <family val="2"/>
    </font>
    <font>
      <b/>
      <sz val="10"/>
      <color rgb="FF303030"/>
      <name val="Bariol Regular"/>
      <family val="2"/>
    </font>
    <font>
      <sz val="10"/>
      <color rgb="FFD20000"/>
      <name val="Bariol Regular"/>
      <family val="2"/>
    </font>
    <font>
      <sz val="10"/>
      <color rgb="FFD20000"/>
      <name val="Bariol Regular"/>
      <family val="2"/>
    </font>
    <font>
      <sz val="10"/>
      <color rgb="FF003300"/>
      <name val="Bariol Regular"/>
      <family val="2"/>
    </font>
    <font>
      <sz val="10"/>
      <color rgb="FF303030"/>
      <name val="Bariol Regular"/>
      <family val="2"/>
    </font>
    <font>
      <b/>
      <sz val="10"/>
      <color rgb="FFF2F2F2"/>
      <name val="Bariol Regular"/>
      <family val="2"/>
    </font>
    <font>
      <sz val="10"/>
      <color rgb="FF993366"/>
      <name val="Bariol Regular"/>
      <family val="2"/>
    </font>
    <font>
      <b/>
      <sz val="10"/>
      <color rgb="FF993366"/>
      <name val="Bariol Regular"/>
      <family val="2"/>
    </font>
    <font>
      <b/>
      <sz val="10"/>
      <color rgb="FF002057"/>
      <name val="Bariol Regular"/>
      <family val="2"/>
    </font>
    <font>
      <sz val="10"/>
      <color rgb="FF376092"/>
      <name val="Bariol Regular"/>
      <family val="2"/>
    </font>
    <font>
      <b/>
      <sz val="10"/>
      <color rgb="FFF2F2F2"/>
      <name val="Bariol Regular"/>
      <family val="2"/>
    </font>
    <font>
      <b/>
      <sz val="10"/>
      <color rgb="FFF2F2F2"/>
      <name val="Bariol Regular"/>
      <family val="2"/>
    </font>
    <font>
      <i/>
      <sz val="10"/>
      <color rgb="FF7F807B"/>
      <name val="Bariol Regular"/>
      <family val="2"/>
    </font>
    <font>
      <i/>
      <sz val="10"/>
      <color rgb="FF7F807B"/>
      <name val="Bariol Regular"/>
      <family val="2"/>
    </font>
    <font>
      <sz val="10"/>
      <color rgb="FF003300"/>
      <name val="Bariol Regular"/>
      <family val="2"/>
    </font>
    <font>
      <sz val="10"/>
      <color rgb="FF003300"/>
      <name val="Bariol Regular"/>
      <family val="2"/>
    </font>
    <font>
      <b/>
      <sz val="10"/>
      <color rgb="FF303030"/>
      <name val="Bariol Regular"/>
      <family val="2"/>
    </font>
    <font>
      <sz val="10"/>
      <color rgb="FF303030"/>
      <name val="Bariol Regular"/>
      <family val="2"/>
    </font>
    <font>
      <sz val="10"/>
      <color rgb="FF303030"/>
      <name val="Bariol Regular"/>
      <family val="2"/>
    </font>
    <font>
      <sz val="10"/>
      <color rgb="FF303030"/>
      <name val="Bariol Regular"/>
      <family val="2"/>
    </font>
    <font>
      <sz val="10"/>
      <color rgb="FF303030"/>
      <name val="Bariol Regular"/>
      <family val="2"/>
    </font>
    <font>
      <b/>
      <sz val="10"/>
      <color rgb="FF303030"/>
      <name val="Bariol Regular"/>
      <family val="2"/>
    </font>
    <font>
      <u/>
      <sz val="10"/>
      <color rgb="FF006ACB"/>
      <name val="Bariol Regular"/>
      <family val="2"/>
    </font>
    <font>
      <u/>
      <sz val="10"/>
      <color rgb="FF006ACB"/>
      <name val="Bariol Regular"/>
      <family val="2"/>
    </font>
    <font>
      <u/>
      <sz val="10"/>
      <color rgb="FF006ACB"/>
      <name val="Bariol Regular"/>
      <family val="2"/>
    </font>
    <font>
      <sz val="10"/>
      <color rgb="FFBF0041"/>
      <name val="Bariol Regular"/>
      <family val="2"/>
    </font>
    <font>
      <sz val="10"/>
      <color rgb="FF303030"/>
      <name val="Bariol Regular"/>
      <family val="2"/>
    </font>
    <font>
      <sz val="10"/>
      <name val="Bariol Regular"/>
      <family val="2"/>
    </font>
    <font>
      <sz val="10"/>
      <color rgb="FFBF5427"/>
      <name val="Bariol Regular"/>
      <family val="2"/>
    </font>
    <font>
      <sz val="10"/>
      <color rgb="FF993300"/>
      <name val="Bariol Regular"/>
      <family val="2"/>
    </font>
    <font>
      <sz val="10"/>
      <color rgb="FF303030"/>
      <name val="Bariol Regular"/>
      <family val="2"/>
    </font>
    <font>
      <sz val="10"/>
      <color rgb="FF333333"/>
      <name val="Bariol Regular"/>
      <family val="2"/>
    </font>
    <font>
      <b/>
      <sz val="10"/>
      <color rgb="FF333333"/>
      <name val="Bariol Regular"/>
      <family val="2"/>
    </font>
    <font>
      <sz val="10"/>
      <color rgb="FFD20000"/>
      <name val="Bariol Regular"/>
      <family val="2"/>
    </font>
    <font>
      <i/>
      <sz val="10"/>
      <color rgb="FF7F807B"/>
      <name val="Bariol Regular"/>
      <family val="2"/>
    </font>
    <font>
      <b/>
      <sz val="10"/>
      <color rgb="FF303030"/>
      <name val="Bariol Regular"/>
      <family val="2"/>
    </font>
    <font>
      <b/>
      <sz val="10"/>
      <color rgb="FF002057"/>
      <name val="Bariol Regular"/>
      <family val="2"/>
    </font>
    <font>
      <b/>
      <sz val="10"/>
      <color rgb="FF002057"/>
      <name val="Bariol Regular"/>
      <family val="2"/>
    </font>
    <font>
      <b/>
      <sz val="10"/>
      <color rgb="FF002057"/>
      <name val="Bariol Regular"/>
      <family val="2"/>
    </font>
    <font>
      <sz val="10"/>
      <color rgb="FF000000"/>
      <name val="Bariol Regular"/>
      <family val="2"/>
    </font>
    <font>
      <b/>
      <sz val="10"/>
      <color rgb="FF333333"/>
      <name val="Bariol Regular"/>
      <family val="2"/>
    </font>
    <font>
      <sz val="10"/>
      <color rgb="FF333333"/>
      <name val="Bariol Regular"/>
      <family val="3"/>
    </font>
    <font>
      <sz val="10"/>
      <color rgb="FF333333"/>
      <name val="Bariol Regular"/>
      <family val="3"/>
    </font>
    <font>
      <b/>
      <sz val="10"/>
      <color rgb="FFFFFFFF"/>
      <name val="Bariol Regular"/>
      <family val="3"/>
    </font>
    <font>
      <b/>
      <sz val="10"/>
      <color rgb="FF333333"/>
      <name val="Bariol Regular"/>
      <family val="3"/>
    </font>
    <font>
      <b/>
      <sz val="10"/>
      <color rgb="FF000000"/>
      <name val="Bariol Regular"/>
      <family val="3"/>
    </font>
    <font>
      <sz val="10"/>
      <color rgb="FF000000"/>
      <name val="Bariol Regular"/>
      <family val="3"/>
    </font>
    <font>
      <sz val="10"/>
      <name val="Bariol Regular"/>
      <family val="3"/>
    </font>
    <font>
      <sz val="10"/>
      <color rgb="FF333333"/>
      <name val="Bariol Regular"/>
      <family val="3"/>
    </font>
    <font>
      <sz val="10"/>
      <color rgb="FFFFFFFF"/>
      <name val="Bariol Regular"/>
      <family val="3"/>
    </font>
    <font>
      <sz val="10"/>
      <color theme="10"/>
      <name val="Bariol Regular"/>
      <family val="2"/>
    </font>
    <font>
      <b/>
      <sz val="10"/>
      <color rgb="FFCB023E"/>
      <name val="Bariol Regular"/>
      <family val="3"/>
    </font>
    <font>
      <sz val="10"/>
      <color rgb="FF666666"/>
      <name val="Bariol Regular"/>
      <family val="3"/>
    </font>
    <font>
      <sz val="10"/>
      <color theme="0"/>
      <name val="Bariol Regular"/>
      <family val="3"/>
    </font>
    <font>
      <sz val="10"/>
      <color theme="10"/>
      <name val="Bariol Regular"/>
      <family val="3"/>
    </font>
    <font>
      <b/>
      <sz val="10"/>
      <color theme="0"/>
      <name val="Bariol Regular"/>
      <family val="3"/>
    </font>
    <font>
      <b/>
      <sz val="10"/>
      <name val="Bariol Regular"/>
      <family val="3"/>
    </font>
    <font>
      <b/>
      <sz val="10"/>
      <color theme="1"/>
      <name val="Bariol Regular"/>
      <family val="3"/>
    </font>
    <font>
      <b/>
      <sz val="10"/>
      <color rgb="FFF2F2F2"/>
      <name val="Bariol Regular"/>
      <family val="3"/>
    </font>
    <font>
      <b/>
      <sz val="11"/>
      <color rgb="FFFFFFFF"/>
      <name val="Bariol Regular"/>
      <family val="3"/>
    </font>
    <font>
      <b/>
      <sz val="11"/>
      <color rgb="FF333333"/>
      <name val="Bariol Regular"/>
      <family val="3"/>
    </font>
    <font>
      <b/>
      <strike/>
      <sz val="10"/>
      <color rgb="FFFFFFFF"/>
      <name val="Bariol Regular"/>
      <family val="3"/>
    </font>
    <font>
      <sz val="10"/>
      <color rgb="FF666666"/>
      <name val="Bariol Regular"/>
    </font>
    <font>
      <sz val="10"/>
      <color rgb="FF808080"/>
      <name val="Bariol Regular"/>
    </font>
    <font>
      <sz val="10"/>
      <color theme="1" tint="0.499984740745262"/>
      <name val="Bariol Regular"/>
      <family val="3"/>
    </font>
    <font>
      <sz val="10"/>
      <color theme="1" tint="0.499984740745262"/>
      <name val="Bariol Regular"/>
    </font>
    <font>
      <sz val="9"/>
      <color rgb="FF333333"/>
      <name val="Bariol Regular"/>
      <family val="3"/>
    </font>
    <font>
      <b/>
      <sz val="9"/>
      <color rgb="FF333333"/>
      <name val="Bariol Regular"/>
    </font>
  </fonts>
  <fills count="41">
    <fill>
      <patternFill patternType="none"/>
    </fill>
    <fill>
      <patternFill patternType="gray125"/>
    </fill>
    <fill>
      <patternFill patternType="solid">
        <fgColor rgb="FFD9D9D9"/>
        <bgColor rgb="FFDDDDDD"/>
      </patternFill>
    </fill>
    <fill>
      <patternFill patternType="solid">
        <fgColor rgb="FFE89B90"/>
        <bgColor rgb="FFDB9991"/>
      </patternFill>
    </fill>
    <fill>
      <patternFill patternType="solid">
        <fgColor rgb="FFCCFFDB"/>
        <bgColor rgb="FFDCE7F4"/>
      </patternFill>
    </fill>
    <fill>
      <patternFill patternType="solid">
        <fgColor rgb="FFB4AEBE"/>
        <bgColor rgb="FFB2B2B2"/>
      </patternFill>
    </fill>
    <fill>
      <patternFill patternType="solid">
        <fgColor rgb="FFDCE7F4"/>
        <bgColor rgb="FFDDDDDD"/>
      </patternFill>
    </fill>
    <fill>
      <patternFill patternType="solid">
        <fgColor rgb="FFFFCDCE"/>
        <bgColor rgb="FFFFD7D7"/>
      </patternFill>
    </fill>
    <fill>
      <patternFill patternType="solid">
        <fgColor rgb="FF92B5E3"/>
        <bgColor rgb="FF83CAFF"/>
      </patternFill>
    </fill>
    <fill>
      <patternFill patternType="solid">
        <fgColor rgb="FFE89283"/>
        <bgColor rgb="FFE89B90"/>
      </patternFill>
    </fill>
    <fill>
      <patternFill patternType="solid">
        <fgColor rgb="FFF2DBDB"/>
        <bgColor rgb="FFF2DCDB"/>
      </patternFill>
    </fill>
    <fill>
      <patternFill patternType="solid">
        <fgColor rgb="FFFACFA9"/>
        <bgColor rgb="FFFFCDCE"/>
      </patternFill>
    </fill>
    <fill>
      <patternFill patternType="solid">
        <fgColor rgb="FF006ACB"/>
        <bgColor rgb="FF0070C0"/>
      </patternFill>
    </fill>
    <fill>
      <patternFill patternType="solid">
        <fgColor rgb="FFBF0041"/>
        <bgColor rgb="FFCB023E"/>
      </patternFill>
    </fill>
    <fill>
      <patternFill patternType="solid">
        <fgColor rgb="FFDB9991"/>
        <bgColor rgb="FFE89B90"/>
      </patternFill>
    </fill>
    <fill>
      <patternFill patternType="solid">
        <fgColor rgb="FF303030"/>
        <bgColor rgb="FF333333"/>
      </patternFill>
    </fill>
    <fill>
      <patternFill patternType="solid">
        <fgColor rgb="FF7F807B"/>
        <bgColor rgb="FF808080"/>
      </patternFill>
    </fill>
    <fill>
      <patternFill patternType="solid">
        <fgColor rgb="FF8B8B8B"/>
        <bgColor rgb="FF808080"/>
      </patternFill>
    </fill>
    <fill>
      <patternFill patternType="solid">
        <fgColor rgb="FFBCB8C1"/>
        <bgColor rgb="FFB3B3B3"/>
      </patternFill>
    </fill>
    <fill>
      <patternFill patternType="solid">
        <fgColor rgb="FFD20000"/>
        <bgColor rgb="FFC00000"/>
      </patternFill>
    </fill>
    <fill>
      <patternFill patternType="solid">
        <fgColor rgb="FFFFF7D0"/>
        <bgColor rgb="FFFFFECD"/>
      </patternFill>
    </fill>
    <fill>
      <patternFill patternType="solid">
        <fgColor rgb="FFFFFECD"/>
        <bgColor rgb="FFFFF7D0"/>
      </patternFill>
    </fill>
    <fill>
      <patternFill patternType="solid">
        <fgColor rgb="FF21575F"/>
        <bgColor rgb="FF16497E"/>
      </patternFill>
    </fill>
    <fill>
      <patternFill patternType="solid">
        <fgColor rgb="FFBF5427"/>
        <bgColor rgb="FFE16173"/>
      </patternFill>
    </fill>
    <fill>
      <patternFill patternType="solid">
        <fgColor rgb="FFFF6600"/>
        <bgColor rgb="FFFF420E"/>
      </patternFill>
    </fill>
    <fill>
      <patternFill patternType="solid">
        <fgColor rgb="FFFFFFFF"/>
        <bgColor rgb="FFF2F2F2"/>
      </patternFill>
    </fill>
    <fill>
      <patternFill patternType="solid">
        <fgColor rgb="FFCB023E"/>
        <bgColor rgb="FFBF0041"/>
      </patternFill>
    </fill>
    <fill>
      <patternFill patternType="solid">
        <fgColor rgb="FFF2F2F2"/>
        <bgColor rgb="FFEEEEEE"/>
      </patternFill>
    </fill>
    <fill>
      <patternFill patternType="solid">
        <fgColor rgb="FFF2DCDB"/>
        <bgColor rgb="FFF2DBDB"/>
      </patternFill>
    </fill>
    <fill>
      <patternFill patternType="solid">
        <fgColor rgb="FFEEEEEE"/>
        <bgColor rgb="FFF2F2F2"/>
      </patternFill>
    </fill>
    <fill>
      <patternFill patternType="solid">
        <fgColor rgb="FFF2F2F2"/>
        <bgColor indexed="64"/>
      </patternFill>
    </fill>
    <fill>
      <patternFill patternType="solid">
        <fgColor rgb="FFCB023E"/>
        <bgColor indexed="64"/>
      </patternFill>
    </fill>
    <fill>
      <patternFill patternType="solid">
        <fgColor theme="0"/>
        <bgColor indexed="64"/>
      </patternFill>
    </fill>
    <fill>
      <patternFill patternType="solid">
        <fgColor rgb="FFCB023E"/>
      </patternFill>
    </fill>
    <fill>
      <patternFill patternType="solid">
        <fgColor theme="0"/>
        <bgColor rgb="FFEEEEEE"/>
      </patternFill>
    </fill>
    <fill>
      <patternFill patternType="solid">
        <fgColor rgb="FFCB023E"/>
        <bgColor rgb="FFF2DBDB"/>
      </patternFill>
    </fill>
    <fill>
      <patternFill patternType="solid">
        <fgColor rgb="FFF2DCDB"/>
        <bgColor indexed="64"/>
      </patternFill>
    </fill>
    <fill>
      <patternFill patternType="solid">
        <fgColor rgb="FFF2F2F2"/>
        <bgColor rgb="FFF2DBDB"/>
      </patternFill>
    </fill>
    <fill>
      <patternFill patternType="solid">
        <fgColor rgb="FFF2DCDB"/>
        <bgColor rgb="FFBF0041"/>
      </patternFill>
    </fill>
    <fill>
      <patternFill patternType="solid">
        <fgColor rgb="FFCB023E"/>
        <bgColor rgb="FFEEEEEE"/>
      </patternFill>
    </fill>
    <fill>
      <patternFill patternType="solid">
        <fgColor rgb="FFF2DCDB"/>
        <bgColor rgb="FFEEEEEE"/>
      </patternFill>
    </fill>
  </fills>
  <borders count="36">
    <border>
      <left/>
      <right/>
      <top/>
      <bottom/>
      <diagonal/>
    </border>
    <border>
      <left style="double">
        <color rgb="FF002057"/>
      </left>
      <right style="double">
        <color rgb="FF002057"/>
      </right>
      <top style="double">
        <color rgb="FF002057"/>
      </top>
      <bottom style="double">
        <color rgb="FF002057"/>
      </bottom>
      <diagonal/>
    </border>
    <border>
      <left/>
      <right/>
      <top/>
      <bottom style="double">
        <color rgb="FFE89283"/>
      </bottom>
      <diagonal/>
    </border>
    <border>
      <left style="thin">
        <color rgb="FF7F807B"/>
      </left>
      <right style="thin">
        <color rgb="FF7F807B"/>
      </right>
      <top style="thin">
        <color rgb="FF7F807B"/>
      </top>
      <bottom style="thin">
        <color rgb="FF7F807B"/>
      </bottom>
      <diagonal/>
    </border>
    <border>
      <left style="thin">
        <color rgb="FFB4AEBE"/>
      </left>
      <right style="thin">
        <color rgb="FFB4AEBE"/>
      </right>
      <top style="thin">
        <color rgb="FFB4AEBE"/>
      </top>
      <bottom style="thin">
        <color rgb="FFB4AEBE"/>
      </bottom>
      <diagonal/>
    </border>
    <border>
      <left style="thin">
        <color rgb="FF002057"/>
      </left>
      <right style="thin">
        <color rgb="FF002057"/>
      </right>
      <top style="thin">
        <color rgb="FF002057"/>
      </top>
      <bottom style="thin">
        <color rgb="FF002057"/>
      </bottom>
      <diagonal/>
    </border>
    <border>
      <left/>
      <right/>
      <top style="thin">
        <color rgb="FF0B4F2D"/>
      </top>
      <bottom style="double">
        <color rgb="FF0B4F2D"/>
      </bottom>
      <diagonal/>
    </border>
    <border>
      <left/>
      <right/>
      <top/>
      <bottom style="thick">
        <color rgb="FF0B4F2D"/>
      </bottom>
      <diagonal/>
    </border>
    <border>
      <left/>
      <right/>
      <top/>
      <bottom style="thick">
        <color rgb="FFB4AEBE"/>
      </bottom>
      <diagonal/>
    </border>
    <border>
      <left/>
      <right/>
      <top/>
      <bottom style="medium">
        <color rgb="FF006ACB"/>
      </bottom>
      <diagonal/>
    </border>
    <border>
      <left style="hair">
        <color rgb="FFFFFFFF"/>
      </left>
      <right style="hair">
        <color rgb="FFFFFFFF"/>
      </right>
      <top style="hair">
        <color rgb="FFFFFFFF"/>
      </top>
      <bottom style="hair">
        <color rgb="FFFFFFFF"/>
      </bottom>
      <diagonal/>
    </border>
    <border>
      <left style="hair">
        <color rgb="FFCB023E"/>
      </left>
      <right style="hair">
        <color rgb="FFCB023E"/>
      </right>
      <top style="hair">
        <color rgb="FFCB023E"/>
      </top>
      <bottom style="hair">
        <color rgb="FFCB023E"/>
      </bottom>
      <diagonal/>
    </border>
    <border>
      <left style="hair">
        <color rgb="FFC00000"/>
      </left>
      <right style="hair">
        <color rgb="FFC00000"/>
      </right>
      <top style="hair">
        <color rgb="FFC00000"/>
      </top>
      <bottom style="hair">
        <color rgb="FFC00000"/>
      </bottom>
      <diagonal/>
    </border>
    <border>
      <left style="thin">
        <color rgb="FFABABAB"/>
      </left>
      <right/>
      <top/>
      <bottom/>
      <diagonal/>
    </border>
    <border>
      <left style="hair">
        <color rgb="FFCB023E"/>
      </left>
      <right style="hair">
        <color rgb="FFCB023E"/>
      </right>
      <top style="hair">
        <color rgb="FFCB023E"/>
      </top>
      <bottom/>
      <diagonal/>
    </border>
    <border>
      <left style="thin">
        <color rgb="FFD9D9D9"/>
      </left>
      <right style="thin">
        <color rgb="FFD9D9D9"/>
      </right>
      <top style="thin">
        <color rgb="FFD9D9D9"/>
      </top>
      <bottom style="thin">
        <color rgb="FFD9D9D9"/>
      </bottom>
      <diagonal/>
    </border>
    <border>
      <left/>
      <right/>
      <top/>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D9D9D9"/>
      </left>
      <right style="thin">
        <color rgb="FFD9D9D9"/>
      </right>
      <top/>
      <bottom/>
      <diagonal/>
    </border>
    <border>
      <left style="thin">
        <color rgb="FFD9D9D9"/>
      </left>
      <right style="thin">
        <color rgb="FFD9D9D9"/>
      </right>
      <top/>
      <bottom style="thin">
        <color rgb="FFD9D9D9"/>
      </bottom>
      <diagonal/>
    </border>
    <border>
      <left/>
      <right style="hair">
        <color rgb="FFCB023E"/>
      </right>
      <top/>
      <bottom/>
      <diagonal/>
    </border>
    <border>
      <left/>
      <right style="thin">
        <color rgb="FFD9D9D9"/>
      </right>
      <top/>
      <bottom style="thin">
        <color rgb="FFD9D9D9"/>
      </bottom>
      <diagonal/>
    </border>
    <border>
      <left/>
      <right/>
      <top style="thin">
        <color rgb="FFD9D9D9"/>
      </top>
      <bottom/>
      <diagonal/>
    </border>
    <border>
      <left/>
      <right style="thin">
        <color rgb="FFD9D9D9"/>
      </right>
      <top/>
      <bottom/>
      <diagonal/>
    </border>
    <border>
      <left style="thin">
        <color rgb="FFD9D9D9"/>
      </left>
      <right/>
      <top/>
      <bottom/>
      <diagonal/>
    </border>
    <border>
      <left style="thin">
        <color rgb="FFD9D9D9"/>
      </left>
      <right/>
      <top style="thin">
        <color rgb="FFD9D9D9"/>
      </top>
      <bottom style="thin">
        <color rgb="FFD9D9D9"/>
      </bottom>
      <diagonal/>
    </border>
    <border>
      <left style="thin">
        <color rgb="FFD9D9D9"/>
      </left>
      <right/>
      <top/>
      <bottom style="thin">
        <color rgb="FFD9D9D9"/>
      </bottom>
      <diagonal/>
    </border>
    <border>
      <left style="thin">
        <color rgb="FFD9D9D9"/>
      </left>
      <right/>
      <top style="thin">
        <color rgb="FFD9D9D9"/>
      </top>
      <bottom/>
      <diagonal/>
    </border>
    <border>
      <left/>
      <right style="thin">
        <color rgb="FFD9D9D9"/>
      </right>
      <top style="thin">
        <color rgb="FFD9D9D9"/>
      </top>
      <bottom/>
      <diagonal/>
    </border>
    <border>
      <left style="thin">
        <color rgb="FFD9D9D9"/>
      </left>
      <right style="thin">
        <color rgb="FFD9D9D9"/>
      </right>
      <top style="thin">
        <color rgb="FFD9D9D9"/>
      </top>
      <bottom/>
      <diagonal/>
    </border>
    <border>
      <left style="medium">
        <color rgb="FFD9D9D9"/>
      </left>
      <right style="medium">
        <color rgb="FFD9D9D9"/>
      </right>
      <top style="medium">
        <color rgb="FFD9D9D9"/>
      </top>
      <bottom style="medium">
        <color rgb="FFD9D9D9"/>
      </bottom>
      <diagonal/>
    </border>
    <border>
      <left style="medium">
        <color rgb="FFD9D9D9"/>
      </left>
      <right style="medium">
        <color rgb="FFD9D9D9"/>
      </right>
      <top/>
      <bottom style="medium">
        <color rgb="FFD9D9D9"/>
      </bottom>
      <diagonal/>
    </border>
    <border>
      <left/>
      <right/>
      <top/>
      <bottom style="thin">
        <color rgb="FFD9D9D9"/>
      </bottom>
      <diagonal/>
    </border>
    <border>
      <left style="thin">
        <color indexed="64"/>
      </left>
      <right/>
      <top/>
      <bottom/>
      <diagonal/>
    </border>
    <border>
      <left style="medium">
        <color rgb="FFD9D9D9"/>
      </left>
      <right style="medium">
        <color rgb="FFD9D9D9"/>
      </right>
      <top/>
      <bottom/>
      <diagonal/>
    </border>
  </borders>
  <cellStyleXfs count="135">
    <xf numFmtId="0" fontId="0" fillId="0" borderId="0"/>
    <xf numFmtId="173" fontId="1" fillId="0" borderId="0"/>
    <xf numFmtId="174" fontId="56" fillId="0" borderId="0"/>
    <xf numFmtId="0" fontId="1" fillId="0" borderId="0"/>
    <xf numFmtId="0" fontId="1" fillId="0" borderId="0"/>
    <xf numFmtId="0" fontId="2" fillId="0" borderId="0"/>
    <xf numFmtId="0" fontId="3" fillId="2" borderId="0"/>
    <xf numFmtId="0" fontId="3" fillId="3" borderId="0"/>
    <xf numFmtId="0" fontId="3" fillId="4" borderId="0"/>
    <xf numFmtId="0" fontId="3" fillId="5" borderId="0"/>
    <xf numFmtId="0" fontId="3" fillId="6" borderId="0"/>
    <xf numFmtId="0" fontId="3" fillId="7" borderId="0"/>
    <xf numFmtId="0" fontId="3" fillId="8" borderId="0"/>
    <xf numFmtId="0" fontId="3" fillId="9" borderId="0"/>
    <xf numFmtId="0" fontId="3" fillId="10" borderId="0"/>
    <xf numFmtId="0" fontId="3" fillId="5" borderId="0"/>
    <xf numFmtId="0" fontId="3" fillId="8" borderId="0"/>
    <xf numFmtId="0" fontId="3" fillId="11" borderId="0"/>
    <xf numFmtId="0" fontId="4" fillId="12" borderId="0"/>
    <xf numFmtId="0" fontId="4" fillId="9" borderId="0"/>
    <xf numFmtId="0" fontId="4" fillId="10" borderId="0"/>
    <xf numFmtId="0" fontId="4" fillId="13" borderId="0"/>
    <xf numFmtId="0" fontId="4" fillId="2" borderId="0"/>
    <xf numFmtId="0" fontId="4" fillId="14" borderId="0"/>
    <xf numFmtId="0" fontId="5" fillId="15" borderId="0"/>
    <xf numFmtId="0" fontId="6" fillId="15" borderId="0"/>
    <xf numFmtId="0" fontId="5" fillId="16" borderId="0"/>
    <xf numFmtId="0" fontId="6" fillId="16" borderId="0"/>
    <xf numFmtId="0" fontId="7" fillId="2" borderId="0"/>
    <xf numFmtId="0" fontId="8" fillId="2" borderId="0"/>
    <xf numFmtId="0" fontId="7" fillId="0" borderId="0"/>
    <xf numFmtId="0" fontId="8" fillId="0" borderId="0"/>
    <xf numFmtId="0" fontId="9" fillId="7" borderId="0"/>
    <xf numFmtId="0" fontId="10" fillId="7" borderId="0"/>
    <xf numFmtId="0" fontId="11" fillId="4" borderId="0"/>
    <xf numFmtId="0" fontId="12" fillId="0" borderId="0"/>
    <xf numFmtId="0" fontId="12" fillId="0" borderId="0"/>
    <xf numFmtId="0" fontId="12" fillId="0" borderId="0">
      <alignment horizontal="left"/>
    </xf>
    <xf numFmtId="0" fontId="13" fillId="17" borderId="1"/>
    <xf numFmtId="0" fontId="14" fillId="0" borderId="2"/>
    <xf numFmtId="0" fontId="15" fillId="18" borderId="3"/>
    <xf numFmtId="0" fontId="16" fillId="0" borderId="0"/>
    <xf numFmtId="0" fontId="17" fillId="7" borderId="3"/>
    <xf numFmtId="0" fontId="18" fillId="19" borderId="0"/>
    <xf numFmtId="0" fontId="19" fillId="19" borderId="0"/>
    <xf numFmtId="0" fontId="20" fillId="0" borderId="0"/>
    <xf numFmtId="0" fontId="21" fillId="0" borderId="0"/>
    <xf numFmtId="0" fontId="22" fillId="4" borderId="0"/>
    <xf numFmtId="0" fontId="23" fillId="4" borderId="0"/>
    <xf numFmtId="0" fontId="24" fillId="0" borderId="0"/>
    <xf numFmtId="0" fontId="25" fillId="0" borderId="0"/>
    <xf numFmtId="0" fontId="26" fillId="0" borderId="0"/>
    <xf numFmtId="0" fontId="27" fillId="0" borderId="0"/>
    <xf numFmtId="0" fontId="28" fillId="0" borderId="0"/>
    <xf numFmtId="0" fontId="29" fillId="0" borderId="0"/>
    <xf numFmtId="0" fontId="30" fillId="0" borderId="0"/>
    <xf numFmtId="0" fontId="30" fillId="0" borderId="0"/>
    <xf numFmtId="0" fontId="30" fillId="0" borderId="0"/>
    <xf numFmtId="0" fontId="31" fillId="0" borderId="0"/>
    <xf numFmtId="0" fontId="32" fillId="0" borderId="0"/>
    <xf numFmtId="0" fontId="33" fillId="3" borderId="0"/>
    <xf numFmtId="175" fontId="34" fillId="0" borderId="0"/>
    <xf numFmtId="176" fontId="35" fillId="0" borderId="0"/>
    <xf numFmtId="176" fontId="35" fillId="0" borderId="0"/>
    <xf numFmtId="176" fontId="34" fillId="0" borderId="0"/>
    <xf numFmtId="176" fontId="3" fillId="0" borderId="0"/>
    <xf numFmtId="176" fontId="34" fillId="0" borderId="0"/>
    <xf numFmtId="175" fontId="34" fillId="0" borderId="0"/>
    <xf numFmtId="177" fontId="3" fillId="0" borderId="0"/>
    <xf numFmtId="177" fontId="35" fillId="0" borderId="0"/>
    <xf numFmtId="177" fontId="35" fillId="0" borderId="0"/>
    <xf numFmtId="177" fontId="3" fillId="0" borderId="0"/>
    <xf numFmtId="177" fontId="3" fillId="0" borderId="0"/>
    <xf numFmtId="177" fontId="34" fillId="0" borderId="0"/>
    <xf numFmtId="177" fontId="3" fillId="0" borderId="0"/>
    <xf numFmtId="177" fontId="34" fillId="0" borderId="0"/>
    <xf numFmtId="177" fontId="34" fillId="0" borderId="0"/>
    <xf numFmtId="177" fontId="34" fillId="0" borderId="0"/>
    <xf numFmtId="0" fontId="36" fillId="20" borderId="0"/>
    <xf numFmtId="0" fontId="37" fillId="21" borderId="0"/>
    <xf numFmtId="0" fontId="35" fillId="0" borderId="0"/>
    <xf numFmtId="0" fontId="3" fillId="0" borderId="0"/>
    <xf numFmtId="0" fontId="3" fillId="0" borderId="0"/>
    <xf numFmtId="0" fontId="3" fillId="0" borderId="0"/>
    <xf numFmtId="0" fontId="12" fillId="0" borderId="0"/>
    <xf numFmtId="0" fontId="3" fillId="0" borderId="0"/>
    <xf numFmtId="0" fontId="12" fillId="0" borderId="0"/>
    <xf numFmtId="0" fontId="12" fillId="0" borderId="0"/>
    <xf numFmtId="0" fontId="3" fillId="0" borderId="0"/>
    <xf numFmtId="0" fontId="35" fillId="0" borderId="0"/>
    <xf numFmtId="0" fontId="12" fillId="0" borderId="0"/>
    <xf numFmtId="0" fontId="12" fillId="0" borderId="0"/>
    <xf numFmtId="0" fontId="3" fillId="0" borderId="0"/>
    <xf numFmtId="0" fontId="3" fillId="0" borderId="0"/>
    <xf numFmtId="0" fontId="3" fillId="0" borderId="0"/>
    <xf numFmtId="0" fontId="3" fillId="0" borderId="0"/>
    <xf numFmtId="0" fontId="38" fillId="0" borderId="0"/>
    <xf numFmtId="0" fontId="34" fillId="0" borderId="0"/>
    <xf numFmtId="0" fontId="35" fillId="21" borderId="4"/>
    <xf numFmtId="0" fontId="39" fillId="21" borderId="3"/>
    <xf numFmtId="0" fontId="2" fillId="21" borderId="3"/>
    <xf numFmtId="173" fontId="3" fillId="0" borderId="0"/>
    <xf numFmtId="173" fontId="3" fillId="0" borderId="0"/>
    <xf numFmtId="0" fontId="8" fillId="0" borderId="0"/>
    <xf numFmtId="0" fontId="40" fillId="18" borderId="5"/>
    <xf numFmtId="0" fontId="34" fillId="0" borderId="0"/>
    <xf numFmtId="0" fontId="38" fillId="0" borderId="0"/>
    <xf numFmtId="0" fontId="34" fillId="0" borderId="0"/>
    <xf numFmtId="0" fontId="38" fillId="0" borderId="0"/>
    <xf numFmtId="0" fontId="41" fillId="0" borderId="0"/>
    <xf numFmtId="0" fontId="42" fillId="0" borderId="0"/>
    <xf numFmtId="0" fontId="43" fillId="0" borderId="6"/>
    <xf numFmtId="0" fontId="8" fillId="0" borderId="0">
      <alignment horizontal="left"/>
    </xf>
    <xf numFmtId="0" fontId="44" fillId="0" borderId="7"/>
    <xf numFmtId="0" fontId="45" fillId="0" borderId="8"/>
    <xf numFmtId="0" fontId="16" fillId="0" borderId="9"/>
    <xf numFmtId="0" fontId="46" fillId="0" borderId="0"/>
    <xf numFmtId="0" fontId="12" fillId="0" borderId="0"/>
    <xf numFmtId="0" fontId="9" fillId="0" borderId="0"/>
    <xf numFmtId="0" fontId="10" fillId="0" borderId="0"/>
    <xf numFmtId="0" fontId="4" fillId="22" borderId="0"/>
    <xf numFmtId="0" fontId="4" fillId="19" borderId="0"/>
    <xf numFmtId="0" fontId="4" fillId="7" borderId="0"/>
    <xf numFmtId="0" fontId="4" fillId="13" borderId="0"/>
    <xf numFmtId="0" fontId="4" fillId="2" borderId="0"/>
    <xf numFmtId="0" fontId="4" fillId="23" borderId="0"/>
    <xf numFmtId="173" fontId="47" fillId="0" borderId="0"/>
    <xf numFmtId="0" fontId="2" fillId="0" borderId="0"/>
    <xf numFmtId="0" fontId="2" fillId="0" borderId="0">
      <alignment horizontal="left"/>
    </xf>
    <xf numFmtId="0" fontId="2" fillId="0" borderId="0"/>
    <xf numFmtId="0" fontId="48" fillId="0" borderId="0"/>
    <xf numFmtId="0" fontId="2" fillId="24" borderId="0"/>
    <xf numFmtId="0" fontId="48" fillId="0" borderId="0">
      <alignment horizontal="left"/>
    </xf>
    <xf numFmtId="0" fontId="2" fillId="0" borderId="0"/>
    <xf numFmtId="0" fontId="58" fillId="0" borderId="0"/>
  </cellStyleXfs>
  <cellXfs count="295">
    <xf numFmtId="0" fontId="0" fillId="0" borderId="0" xfId="0"/>
    <xf numFmtId="0" fontId="49" fillId="0" borderId="0" xfId="0" applyFont="1"/>
    <xf numFmtId="0" fontId="50" fillId="0" borderId="0" xfId="0" applyFont="1"/>
    <xf numFmtId="0" fontId="51" fillId="0" borderId="0" xfId="0" applyFont="1" applyAlignment="1">
      <alignment horizontal="center" vertical="center"/>
    </xf>
    <xf numFmtId="3" fontId="52" fillId="0" borderId="0" xfId="0" applyNumberFormat="1" applyFont="1"/>
    <xf numFmtId="165" fontId="53" fillId="0" borderId="0" xfId="2" applyNumberFormat="1" applyFont="1"/>
    <xf numFmtId="0" fontId="51" fillId="0" borderId="10" xfId="0" applyFont="1" applyBorder="1" applyAlignment="1">
      <alignment horizontal="center" vertical="center"/>
    </xf>
    <xf numFmtId="165" fontId="54" fillId="0" borderId="0" xfId="2" applyNumberFormat="1" applyFont="1"/>
    <xf numFmtId="0" fontId="55" fillId="0" borderId="0" xfId="0" applyFont="1"/>
    <xf numFmtId="0" fontId="50" fillId="0" borderId="0" xfId="0" applyFont="1" applyAlignment="1">
      <alignment horizontal="left"/>
    </xf>
    <xf numFmtId="0" fontId="49" fillId="0" borderId="0" xfId="0" applyFont="1" applyAlignment="1">
      <alignment wrapText="1"/>
    </xf>
    <xf numFmtId="0" fontId="49" fillId="0" borderId="0" xfId="0" applyFont="1" applyAlignment="1">
      <alignment horizontal="left"/>
    </xf>
    <xf numFmtId="166" fontId="0" fillId="0" borderId="0" xfId="0" applyNumberFormat="1"/>
    <xf numFmtId="0" fontId="0" fillId="0" borderId="0" xfId="0" applyAlignment="1">
      <alignment wrapText="1"/>
    </xf>
    <xf numFmtId="3" fontId="49" fillId="0" borderId="0" xfId="0" applyNumberFormat="1" applyFont="1" applyAlignment="1">
      <alignment horizontal="left" vertical="center"/>
    </xf>
    <xf numFmtId="0" fontId="0" fillId="0" borderId="13" xfId="0" applyBorder="1"/>
    <xf numFmtId="170" fontId="1" fillId="0" borderId="0" xfId="1" applyNumberFormat="1"/>
    <xf numFmtId="10" fontId="0" fillId="0" borderId="0" xfId="0" applyNumberFormat="1"/>
    <xf numFmtId="0" fontId="57" fillId="26" borderId="10" xfId="0" applyFont="1" applyFill="1" applyBorder="1" applyAlignment="1">
      <alignment horizontal="center" vertical="center" wrapText="1"/>
    </xf>
    <xf numFmtId="0" fontId="62" fillId="0" borderId="0" xfId="134" applyFont="1" applyAlignment="1">
      <alignment vertical="top" wrapText="1"/>
    </xf>
    <xf numFmtId="0" fontId="60" fillId="0" borderId="15" xfId="0" applyFont="1" applyBorder="1" applyAlignment="1">
      <alignment horizontal="left" vertical="center" wrapText="1"/>
    </xf>
    <xf numFmtId="3" fontId="60" fillId="0" borderId="15" xfId="0" applyNumberFormat="1" applyFont="1" applyBorder="1" applyAlignment="1">
      <alignment horizontal="left" vertical="center" wrapText="1"/>
    </xf>
    <xf numFmtId="171" fontId="61" fillId="31" borderId="15" xfId="2" applyNumberFormat="1" applyFont="1" applyFill="1" applyBorder="1" applyAlignment="1">
      <alignment horizontal="left" vertical="center"/>
    </xf>
    <xf numFmtId="3" fontId="52" fillId="34" borderId="15" xfId="0" applyNumberFormat="1" applyFont="1" applyFill="1" applyBorder="1" applyAlignment="1">
      <alignment horizontal="right" vertical="center"/>
    </xf>
    <xf numFmtId="0" fontId="51" fillId="26" borderId="15" xfId="0" applyFont="1" applyFill="1" applyBorder="1" applyAlignment="1">
      <alignment horizontal="center" vertical="center" wrapText="1"/>
    </xf>
    <xf numFmtId="0" fontId="52" fillId="28" borderId="15" xfId="0" applyFont="1" applyFill="1" applyBorder="1" applyAlignment="1">
      <alignment horizontal="center" vertical="center" wrapText="1"/>
    </xf>
    <xf numFmtId="0" fontId="0" fillId="0" borderId="0" xfId="0" applyAlignment="1">
      <alignment horizontal="center"/>
    </xf>
    <xf numFmtId="3" fontId="52" fillId="0" borderId="15" xfId="2" applyNumberFormat="1" applyFont="1" applyBorder="1" applyAlignment="1">
      <alignment horizontal="center" vertical="center"/>
    </xf>
    <xf numFmtId="0" fontId="0" fillId="0" borderId="0" xfId="0" applyAlignment="1">
      <alignment horizontal="left"/>
    </xf>
    <xf numFmtId="0" fontId="61" fillId="0" borderId="0" xfId="0" applyFont="1"/>
    <xf numFmtId="171" fontId="52" fillId="0" borderId="15" xfId="2" applyNumberFormat="1" applyFont="1" applyBorder="1" applyAlignment="1">
      <alignment horizontal="left" vertical="center"/>
    </xf>
    <xf numFmtId="171" fontId="52" fillId="0" borderId="15" xfId="2" applyNumberFormat="1" applyFont="1" applyBorder="1" applyAlignment="1">
      <alignment horizontal="center" vertical="center"/>
    </xf>
    <xf numFmtId="170" fontId="52" fillId="0" borderId="15" xfId="1" applyNumberFormat="1" applyFont="1" applyBorder="1" applyAlignment="1">
      <alignment horizontal="center" vertical="center"/>
    </xf>
    <xf numFmtId="0" fontId="52" fillId="37" borderId="15" xfId="0" applyFont="1" applyFill="1" applyBorder="1" applyAlignment="1">
      <alignment horizontal="right" vertical="center" wrapText="1"/>
    </xf>
    <xf numFmtId="0" fontId="64" fillId="28" borderId="15" xfId="0" applyFont="1" applyFill="1" applyBorder="1" applyAlignment="1">
      <alignment horizontal="center" vertical="center" wrapText="1"/>
    </xf>
    <xf numFmtId="0" fontId="55" fillId="28" borderId="15" xfId="0" applyFont="1" applyFill="1" applyBorder="1" applyAlignment="1">
      <alignment horizontal="center" vertical="center" wrapText="1"/>
    </xf>
    <xf numFmtId="170" fontId="49" fillId="0" borderId="15" xfId="1" applyNumberFormat="1" applyFont="1" applyBorder="1" applyAlignment="1">
      <alignment horizontal="center" vertical="center"/>
    </xf>
    <xf numFmtId="171" fontId="56" fillId="30" borderId="15" xfId="2" applyNumberFormat="1" applyFill="1" applyBorder="1" applyAlignment="1">
      <alignment horizontal="center" vertical="center"/>
    </xf>
    <xf numFmtId="0" fontId="52" fillId="0" borderId="0" xfId="0" applyFont="1"/>
    <xf numFmtId="3" fontId="49" fillId="0" borderId="15" xfId="0" applyNumberFormat="1" applyFont="1" applyBorder="1" applyAlignment="1">
      <alignment horizontal="center" vertical="center" wrapText="1"/>
    </xf>
    <xf numFmtId="0" fontId="59" fillId="0" borderId="16" xfId="0" applyFont="1" applyBorder="1" applyAlignment="1">
      <alignment horizontal="left" vertical="center"/>
    </xf>
    <xf numFmtId="171" fontId="52" fillId="30" borderId="15" xfId="2" applyNumberFormat="1" applyFont="1" applyFill="1" applyBorder="1" applyAlignment="1">
      <alignment horizontal="center" vertical="center"/>
    </xf>
    <xf numFmtId="0" fontId="51" fillId="0" borderId="27" xfId="0" applyFont="1" applyBorder="1" applyAlignment="1">
      <alignment horizontal="center" vertical="center" wrapText="1"/>
    </xf>
    <xf numFmtId="0" fontId="57" fillId="0" borderId="22" xfId="0" applyFont="1" applyBorder="1" applyAlignment="1">
      <alignment horizontal="center" vertical="center" wrapText="1"/>
    </xf>
    <xf numFmtId="0" fontId="60" fillId="0" borderId="23" xfId="0" applyFont="1" applyBorder="1" applyAlignment="1">
      <alignment horizontal="left" vertical="center" wrapText="1"/>
    </xf>
    <xf numFmtId="0" fontId="60" fillId="0" borderId="16" xfId="0" applyFont="1" applyBorder="1" applyAlignment="1">
      <alignment horizontal="left" vertical="center" wrapText="1"/>
    </xf>
    <xf numFmtId="0" fontId="61" fillId="35" borderId="15" xfId="0" applyFont="1" applyFill="1" applyBorder="1" applyAlignment="1">
      <alignment horizontal="left" vertical="center" wrapText="1"/>
    </xf>
    <xf numFmtId="3" fontId="61" fillId="39" borderId="15" xfId="0" applyNumberFormat="1" applyFont="1" applyFill="1" applyBorder="1" applyAlignment="1">
      <alignment horizontal="left" vertical="center" wrapText="1"/>
    </xf>
    <xf numFmtId="3" fontId="52" fillId="40" borderId="15" xfId="0" applyNumberFormat="1" applyFont="1" applyFill="1" applyBorder="1" applyAlignment="1">
      <alignment horizontal="left" vertical="center" wrapText="1"/>
    </xf>
    <xf numFmtId="3" fontId="52" fillId="36" borderId="15" xfId="0" applyNumberFormat="1" applyFont="1" applyFill="1" applyBorder="1" applyAlignment="1">
      <alignment horizontal="center" vertical="center" wrapText="1"/>
    </xf>
    <xf numFmtId="0" fontId="64" fillId="38" borderId="15" xfId="0" applyFont="1" applyFill="1" applyBorder="1" applyAlignment="1">
      <alignment horizontal="center" vertical="center" wrapText="1"/>
    </xf>
    <xf numFmtId="0" fontId="55" fillId="0" borderId="15" xfId="0" applyFont="1" applyBorder="1" applyAlignment="1">
      <alignment horizontal="center" vertical="center" wrapText="1"/>
    </xf>
    <xf numFmtId="3" fontId="52" fillId="36" borderId="15" xfId="0" applyNumberFormat="1" applyFont="1" applyFill="1" applyBorder="1" applyAlignment="1">
      <alignment horizontal="center" vertical="center"/>
    </xf>
    <xf numFmtId="170" fontId="52" fillId="36" borderId="15" xfId="1" applyNumberFormat="1" applyFont="1" applyFill="1" applyBorder="1" applyAlignment="1">
      <alignment horizontal="center" vertical="center"/>
    </xf>
    <xf numFmtId="0" fontId="65" fillId="38" borderId="15" xfId="0" applyFont="1" applyFill="1" applyBorder="1" applyAlignment="1">
      <alignment horizontal="right" vertical="center" wrapText="1"/>
    </xf>
    <xf numFmtId="0" fontId="55" fillId="0" borderId="15" xfId="0" applyFont="1" applyBorder="1" applyAlignment="1">
      <alignment horizontal="right" vertical="center" wrapText="1"/>
    </xf>
    <xf numFmtId="3" fontId="63" fillId="39" borderId="15" xfId="0" applyNumberFormat="1" applyFont="1" applyFill="1" applyBorder="1" applyAlignment="1">
      <alignment horizontal="left" vertical="center" wrapText="1"/>
    </xf>
    <xf numFmtId="3" fontId="63" fillId="31" borderId="15" xfId="0" applyNumberFormat="1" applyFont="1" applyFill="1" applyBorder="1" applyAlignment="1">
      <alignment horizontal="center" vertical="center" wrapText="1"/>
    </xf>
    <xf numFmtId="3" fontId="60" fillId="0" borderId="28" xfId="0" applyNumberFormat="1" applyFont="1" applyBorder="1" applyAlignment="1">
      <alignment horizontal="left" vertical="center" wrapText="1"/>
    </xf>
    <xf numFmtId="0" fontId="57" fillId="26" borderId="15" xfId="0" applyFont="1" applyFill="1" applyBorder="1" applyAlignment="1">
      <alignment horizontal="center" vertical="center" wrapText="1"/>
    </xf>
    <xf numFmtId="3" fontId="52" fillId="40" borderId="15" xfId="0" applyNumberFormat="1" applyFont="1" applyFill="1" applyBorder="1" applyAlignment="1">
      <alignment horizontal="center" vertical="center" wrapText="1"/>
    </xf>
    <xf numFmtId="3" fontId="52" fillId="40" borderId="25" xfId="0" applyNumberFormat="1" applyFont="1" applyFill="1" applyBorder="1" applyAlignment="1">
      <alignment horizontal="left" vertical="center" wrapText="1"/>
    </xf>
    <xf numFmtId="3" fontId="63" fillId="39" borderId="25" xfId="0" applyNumberFormat="1" applyFont="1" applyFill="1" applyBorder="1" applyAlignment="1">
      <alignment horizontal="left" vertical="center" wrapText="1"/>
    </xf>
    <xf numFmtId="3" fontId="0" fillId="0" borderId="0" xfId="0" applyNumberFormat="1" applyAlignment="1">
      <alignment horizontal="center"/>
    </xf>
    <xf numFmtId="3" fontId="49" fillId="27" borderId="15" xfId="0" applyNumberFormat="1" applyFont="1" applyFill="1" applyBorder="1" applyAlignment="1">
      <alignment horizontal="center" vertical="center" wrapText="1"/>
    </xf>
    <xf numFmtId="0" fontId="52" fillId="36" borderId="15" xfId="0" applyFont="1" applyFill="1" applyBorder="1" applyAlignment="1">
      <alignment horizontal="center" vertical="center" wrapText="1"/>
    </xf>
    <xf numFmtId="0" fontId="52" fillId="36" borderId="15" xfId="0" applyFont="1" applyFill="1" applyBorder="1" applyAlignment="1">
      <alignment horizontal="left" vertical="center" wrapText="1"/>
    </xf>
    <xf numFmtId="3" fontId="52" fillId="36" borderId="14" xfId="0" applyNumberFormat="1" applyFont="1" applyFill="1" applyBorder="1" applyAlignment="1">
      <alignment horizontal="center" vertical="center" wrapText="1"/>
    </xf>
    <xf numFmtId="0" fontId="51" fillId="26" borderId="10" xfId="0" applyFont="1" applyFill="1" applyBorder="1" applyAlignment="1">
      <alignment horizontal="center" vertical="center" wrapText="1"/>
    </xf>
    <xf numFmtId="3" fontId="51" fillId="26" borderId="15" xfId="0" applyNumberFormat="1" applyFont="1" applyFill="1" applyBorder="1" applyAlignment="1">
      <alignment horizontal="center" vertical="center" wrapText="1"/>
    </xf>
    <xf numFmtId="171" fontId="52" fillId="30" borderId="15" xfId="2" applyNumberFormat="1" applyFont="1" applyFill="1" applyBorder="1" applyAlignment="1">
      <alignment horizontal="center"/>
    </xf>
    <xf numFmtId="171" fontId="52" fillId="36" borderId="15" xfId="2" applyNumberFormat="1" applyFont="1" applyFill="1" applyBorder="1" applyAlignment="1">
      <alignment horizontal="center"/>
    </xf>
    <xf numFmtId="0" fontId="0" fillId="0" borderId="16" xfId="0" applyBorder="1"/>
    <xf numFmtId="0" fontId="60" fillId="0" borderId="20" xfId="0" applyFont="1" applyBorder="1" applyAlignment="1">
      <alignment horizontal="left" vertical="center" wrapText="1"/>
    </xf>
    <xf numFmtId="0" fontId="49" fillId="0" borderId="31" xfId="0" applyFont="1" applyBorder="1" applyAlignment="1">
      <alignment vertical="center" wrapText="1"/>
    </xf>
    <xf numFmtId="0" fontId="49" fillId="0" borderId="32" xfId="0" applyFont="1" applyBorder="1" applyAlignment="1">
      <alignment vertical="center" wrapText="1"/>
    </xf>
    <xf numFmtId="0" fontId="52" fillId="36" borderId="32" xfId="0" applyFont="1" applyFill="1" applyBorder="1" applyAlignment="1">
      <alignment vertical="center" wrapText="1"/>
    </xf>
    <xf numFmtId="171" fontId="56" fillId="0" borderId="16" xfId="2" applyNumberFormat="1" applyBorder="1" applyAlignment="1">
      <alignment horizontal="center"/>
    </xf>
    <xf numFmtId="171" fontId="56" fillId="0" borderId="24" xfId="2" applyNumberFormat="1" applyBorder="1" applyAlignment="1">
      <alignment horizontal="center"/>
    </xf>
    <xf numFmtId="0" fontId="49" fillId="0" borderId="15" xfId="0" applyFont="1" applyBorder="1" applyAlignment="1">
      <alignment horizontal="left" vertical="center"/>
    </xf>
    <xf numFmtId="171" fontId="52" fillId="36" borderId="22" xfId="2" applyNumberFormat="1" applyFont="1" applyFill="1" applyBorder="1" applyAlignment="1">
      <alignment horizontal="center"/>
    </xf>
    <xf numFmtId="170" fontId="49" fillId="36" borderId="15" xfId="1" applyNumberFormat="1" applyFont="1" applyFill="1" applyBorder="1" applyAlignment="1">
      <alignment horizontal="center" vertical="center"/>
    </xf>
    <xf numFmtId="0" fontId="51" fillId="26" borderId="15" xfId="0" applyFont="1" applyFill="1" applyBorder="1" applyAlignment="1">
      <alignment horizontal="left" vertical="center" wrapText="1"/>
    </xf>
    <xf numFmtId="0" fontId="52" fillId="40" borderId="15" xfId="0" applyFont="1" applyFill="1" applyBorder="1" applyAlignment="1">
      <alignment horizontal="center" vertical="center" wrapText="1"/>
    </xf>
    <xf numFmtId="0" fontId="52" fillId="40" borderId="15" xfId="0" applyFont="1" applyFill="1" applyBorder="1" applyAlignment="1">
      <alignment horizontal="left" vertical="center" wrapText="1"/>
    </xf>
    <xf numFmtId="0" fontId="64" fillId="38" borderId="15" xfId="0" applyFont="1" applyFill="1" applyBorder="1" applyAlignment="1">
      <alignment horizontal="center" vertical="center"/>
    </xf>
    <xf numFmtId="3" fontId="64" fillId="38" borderId="15" xfId="0" applyNumberFormat="1" applyFont="1" applyFill="1" applyBorder="1" applyAlignment="1">
      <alignment horizontal="center" vertical="center"/>
    </xf>
    <xf numFmtId="170" fontId="66" fillId="31" borderId="15" xfId="1" applyNumberFormat="1" applyFont="1" applyFill="1" applyBorder="1" applyAlignment="1">
      <alignment horizontal="center" vertical="center"/>
    </xf>
    <xf numFmtId="173" fontId="66" fillId="31" borderId="15" xfId="1" applyFont="1" applyFill="1" applyBorder="1" applyAlignment="1">
      <alignment horizontal="center" vertical="center"/>
    </xf>
    <xf numFmtId="0" fontId="54" fillId="0" borderId="15" xfId="0" applyFont="1" applyBorder="1" applyAlignment="1">
      <alignment vertical="top" wrapText="1"/>
    </xf>
    <xf numFmtId="170" fontId="1" fillId="0" borderId="16" xfId="1" applyNumberFormat="1" applyBorder="1"/>
    <xf numFmtId="171" fontId="0" fillId="0" borderId="0" xfId="0" applyNumberFormat="1"/>
    <xf numFmtId="170" fontId="49" fillId="36" borderId="33" xfId="1" applyNumberFormat="1" applyFont="1" applyFill="1" applyBorder="1" applyAlignment="1">
      <alignment horizontal="center" vertical="center"/>
    </xf>
    <xf numFmtId="170" fontId="1" fillId="0" borderId="16" xfId="1" applyNumberFormat="1" applyBorder="1" applyAlignment="1">
      <alignment horizontal="center"/>
    </xf>
    <xf numFmtId="170" fontId="52" fillId="36" borderId="16" xfId="1" applyNumberFormat="1" applyFont="1" applyFill="1" applyBorder="1" applyAlignment="1">
      <alignment horizontal="center"/>
    </xf>
    <xf numFmtId="0" fontId="49" fillId="30" borderId="15" xfId="0" applyFont="1" applyFill="1" applyBorder="1" applyAlignment="1">
      <alignment horizontal="left" vertical="center" wrapText="1"/>
    </xf>
    <xf numFmtId="0" fontId="49" fillId="30" borderId="15" xfId="0" applyFont="1" applyFill="1" applyBorder="1" applyAlignment="1">
      <alignment horizontal="center" vertical="center" wrapText="1"/>
    </xf>
    <xf numFmtId="171" fontId="49" fillId="30" borderId="15" xfId="2" applyNumberFormat="1" applyFont="1" applyFill="1" applyBorder="1" applyAlignment="1">
      <alignment horizontal="center"/>
    </xf>
    <xf numFmtId="3" fontId="49" fillId="27" borderId="15" xfId="0" applyNumberFormat="1" applyFont="1" applyFill="1" applyBorder="1" applyAlignment="1">
      <alignment horizontal="left" vertical="center" wrapText="1"/>
    </xf>
    <xf numFmtId="174" fontId="56" fillId="0" borderId="16" xfId="2" applyBorder="1"/>
    <xf numFmtId="0" fontId="61" fillId="0" borderId="16" xfId="0" applyFont="1" applyBorder="1" applyAlignment="1">
      <alignment horizontal="left" vertical="center"/>
    </xf>
    <xf numFmtId="0" fontId="61" fillId="0" borderId="34" xfId="0" applyFont="1" applyBorder="1" applyAlignment="1">
      <alignment horizontal="center" vertical="center"/>
    </xf>
    <xf numFmtId="174" fontId="56" fillId="0" borderId="20" xfId="2" applyBorder="1"/>
    <xf numFmtId="174" fontId="56" fillId="0" borderId="15" xfId="2" applyBorder="1"/>
    <xf numFmtId="170" fontId="1" fillId="0" borderId="15" xfId="1" applyNumberFormat="1" applyBorder="1"/>
    <xf numFmtId="174" fontId="49" fillId="0" borderId="15" xfId="2" applyFont="1" applyBorder="1"/>
    <xf numFmtId="170" fontId="52" fillId="0" borderId="15" xfId="1" applyNumberFormat="1" applyFont="1" applyBorder="1"/>
    <xf numFmtId="0" fontId="54" fillId="0" borderId="16" xfId="0" applyFont="1" applyBorder="1" applyAlignment="1">
      <alignment horizontal="left" vertical="center"/>
    </xf>
    <xf numFmtId="0" fontId="51" fillId="33" borderId="15" xfId="134" applyFont="1" applyFill="1" applyBorder="1" applyAlignment="1">
      <alignment horizontal="center" vertical="center"/>
    </xf>
    <xf numFmtId="0" fontId="51" fillId="33" borderId="15" xfId="0" applyFont="1" applyFill="1" applyBorder="1" applyAlignment="1">
      <alignment horizontal="center" vertical="center"/>
    </xf>
    <xf numFmtId="0" fontId="54" fillId="0" borderId="15" xfId="134" applyFont="1" applyBorder="1" applyAlignment="1">
      <alignment vertical="top" wrapText="1"/>
    </xf>
    <xf numFmtId="0" fontId="54" fillId="0" borderId="16" xfId="134" applyFont="1" applyBorder="1" applyAlignment="1">
      <alignment horizontal="left" vertical="center"/>
    </xf>
    <xf numFmtId="0" fontId="49" fillId="0" borderId="0" xfId="0" applyFont="1" applyAlignment="1">
      <alignment horizontal="left" vertical="center"/>
    </xf>
    <xf numFmtId="0" fontId="49" fillId="25" borderId="0" xfId="0" applyFont="1" applyFill="1" applyAlignment="1">
      <alignment horizontal="left" vertical="center"/>
    </xf>
    <xf numFmtId="164" fontId="49" fillId="25" borderId="10" xfId="2" applyNumberFormat="1" applyFont="1" applyFill="1" applyBorder="1" applyAlignment="1">
      <alignment horizontal="left"/>
    </xf>
    <xf numFmtId="164" fontId="49" fillId="0" borderId="0" xfId="2" applyNumberFormat="1" applyFont="1"/>
    <xf numFmtId="0" fontId="57" fillId="26" borderId="15" xfId="0" applyFont="1" applyFill="1" applyBorder="1" applyAlignment="1">
      <alignment horizontal="center" vertical="center"/>
    </xf>
    <xf numFmtId="3" fontId="49" fillId="0" borderId="0" xfId="0" applyNumberFormat="1" applyFont="1"/>
    <xf numFmtId="3" fontId="49" fillId="27" borderId="15" xfId="2" applyNumberFormat="1" applyFont="1" applyFill="1" applyBorder="1" applyAlignment="1">
      <alignment horizontal="left" vertical="center"/>
    </xf>
    <xf numFmtId="3" fontId="49" fillId="27" borderId="15" xfId="0" applyNumberFormat="1" applyFont="1" applyFill="1" applyBorder="1" applyAlignment="1">
      <alignment horizontal="left" vertical="center"/>
    </xf>
    <xf numFmtId="166" fontId="49" fillId="0" borderId="0" xfId="0" applyNumberFormat="1" applyFont="1"/>
    <xf numFmtId="10" fontId="49" fillId="0" borderId="0" xfId="0" applyNumberFormat="1" applyFont="1"/>
    <xf numFmtId="0" fontId="49" fillId="25" borderId="0" xfId="0" applyFont="1" applyFill="1"/>
    <xf numFmtId="167" fontId="49" fillId="34" borderId="15" xfId="0" applyNumberFormat="1" applyFont="1" applyFill="1" applyBorder="1" applyAlignment="1">
      <alignment horizontal="right" vertical="center"/>
    </xf>
    <xf numFmtId="169" fontId="49" fillId="34" borderId="15" xfId="0" applyNumberFormat="1" applyFont="1" applyFill="1" applyBorder="1" applyAlignment="1">
      <alignment horizontal="right" vertical="center"/>
    </xf>
    <xf numFmtId="0" fontId="49" fillId="0" borderId="23" xfId="0" applyFont="1" applyBorder="1" applyAlignment="1">
      <alignment horizontal="left" vertical="center"/>
    </xf>
    <xf numFmtId="0" fontId="49" fillId="0" borderId="21" xfId="0" applyFont="1" applyBorder="1" applyAlignment="1">
      <alignment horizontal="left" vertical="center"/>
    </xf>
    <xf numFmtId="0" fontId="49" fillId="28" borderId="15" xfId="0" applyFont="1" applyFill="1" applyBorder="1" applyAlignment="1">
      <alignment horizontal="center" vertical="center" wrapText="1"/>
    </xf>
    <xf numFmtId="3" fontId="49" fillId="0" borderId="15" xfId="0" applyNumberFormat="1" applyFont="1" applyBorder="1" applyAlignment="1">
      <alignment horizontal="center" vertical="center"/>
    </xf>
    <xf numFmtId="0" fontId="54" fillId="0" borderId="0" xfId="0" applyFont="1" applyAlignment="1">
      <alignment horizontal="left" vertical="center"/>
    </xf>
    <xf numFmtId="0" fontId="49" fillId="0" borderId="0" xfId="0" applyFont="1" applyAlignment="1">
      <alignment horizontal="center" vertical="center"/>
    </xf>
    <xf numFmtId="0" fontId="49" fillId="0" borderId="16" xfId="0" applyFont="1" applyBorder="1" applyAlignment="1">
      <alignment horizontal="left" vertical="center"/>
    </xf>
    <xf numFmtId="3" fontId="49" fillId="0" borderId="15" xfId="0" applyNumberFormat="1" applyFont="1" applyBorder="1" applyAlignment="1">
      <alignment horizontal="left" vertical="center" wrapText="1"/>
    </xf>
    <xf numFmtId="3" fontId="49" fillId="0" borderId="18" xfId="0" applyNumberFormat="1" applyFont="1" applyBorder="1" applyAlignment="1">
      <alignment horizontal="center" vertical="center"/>
    </xf>
    <xf numFmtId="3" fontId="49" fillId="0" borderId="20" xfId="0" applyNumberFormat="1" applyFont="1" applyBorder="1" applyAlignment="1">
      <alignment horizontal="left" vertical="center" wrapText="1"/>
    </xf>
    <xf numFmtId="3" fontId="49" fillId="0" borderId="15" xfId="0" applyNumberFormat="1" applyFont="1" applyBorder="1" applyAlignment="1">
      <alignment horizontal="left" vertical="center"/>
    </xf>
    <xf numFmtId="0" fontId="49" fillId="0" borderId="24" xfId="0" applyFont="1" applyBorder="1" applyAlignment="1">
      <alignment horizontal="right" vertical="center" wrapText="1"/>
    </xf>
    <xf numFmtId="0" fontId="49" fillId="0" borderId="22" xfId="0" applyFont="1" applyBorder="1" applyAlignment="1">
      <alignment horizontal="right" vertical="center" wrapText="1"/>
    </xf>
    <xf numFmtId="0" fontId="49" fillId="0" borderId="15" xfId="0" applyFont="1" applyBorder="1" applyAlignment="1">
      <alignment horizontal="right" vertical="center" wrapText="1"/>
    </xf>
    <xf numFmtId="171" fontId="49" fillId="0" borderId="15" xfId="2" applyNumberFormat="1" applyFont="1" applyBorder="1" applyAlignment="1">
      <alignment horizontal="center" vertical="center"/>
    </xf>
    <xf numFmtId="171" fontId="49" fillId="0" borderId="12" xfId="2" applyNumberFormat="1" applyFont="1" applyBorder="1" applyAlignment="1">
      <alignment horizontal="center" vertical="center"/>
    </xf>
    <xf numFmtId="3" fontId="49" fillId="29" borderId="15" xfId="0" applyNumberFormat="1" applyFont="1" applyFill="1" applyBorder="1" applyAlignment="1">
      <alignment horizontal="left" vertical="center"/>
    </xf>
    <xf numFmtId="171" fontId="49" fillId="0" borderId="15" xfId="2" applyNumberFormat="1" applyFont="1" applyBorder="1" applyAlignment="1">
      <alignment horizontal="left" vertical="center"/>
    </xf>
    <xf numFmtId="0" fontId="49" fillId="0" borderId="0" xfId="0" applyFont="1" applyAlignment="1">
      <alignment horizontal="left" vertical="center" wrapText="1"/>
    </xf>
    <xf numFmtId="0" fontId="1" fillId="0" borderId="0" xfId="0" applyFont="1"/>
    <xf numFmtId="3" fontId="49" fillId="0" borderId="0" xfId="0" applyNumberFormat="1" applyFont="1" applyAlignment="1">
      <alignment horizontal="center" vertical="center"/>
    </xf>
    <xf numFmtId="0" fontId="57" fillId="26" borderId="15" xfId="0" applyFont="1" applyFill="1" applyBorder="1" applyAlignment="1">
      <alignment horizontal="left" vertical="center" wrapText="1"/>
    </xf>
    <xf numFmtId="0" fontId="49" fillId="32" borderId="0" xfId="0" applyFont="1" applyFill="1"/>
    <xf numFmtId="1" fontId="54" fillId="36" borderId="15" xfId="0" applyNumberFormat="1" applyFont="1" applyFill="1" applyBorder="1" applyAlignment="1">
      <alignment horizontal="left" vertical="center" wrapText="1"/>
    </xf>
    <xf numFmtId="1" fontId="54" fillId="0" borderId="15" xfId="0" applyNumberFormat="1" applyFont="1" applyBorder="1" applyAlignment="1">
      <alignment horizontal="left" vertical="center" wrapText="1"/>
    </xf>
    <xf numFmtId="166" fontId="54" fillId="0" borderId="15" xfId="0" applyNumberFormat="1" applyFont="1" applyBorder="1" applyAlignment="1">
      <alignment horizontal="center" vertical="center" wrapText="1"/>
    </xf>
    <xf numFmtId="166" fontId="49" fillId="0" borderId="0" xfId="0" applyNumberFormat="1" applyFont="1" applyAlignment="1">
      <alignment horizontal="left" vertical="center" wrapText="1"/>
    </xf>
    <xf numFmtId="170" fontId="49" fillId="0" borderId="0" xfId="1" applyNumberFormat="1" applyFont="1" applyAlignment="1">
      <alignment horizontal="left" vertical="center"/>
    </xf>
    <xf numFmtId="3" fontId="49" fillId="36" borderId="15" xfId="0" applyNumberFormat="1" applyFont="1" applyFill="1" applyBorder="1" applyAlignment="1">
      <alignment horizontal="center" vertical="center" wrapText="1"/>
    </xf>
    <xf numFmtId="170" fontId="49" fillId="30" borderId="15" xfId="1" applyNumberFormat="1" applyFont="1" applyFill="1" applyBorder="1" applyAlignment="1">
      <alignment horizontal="center" vertical="center"/>
    </xf>
    <xf numFmtId="172" fontId="49" fillId="0" borderId="0" xfId="0" applyNumberFormat="1" applyFont="1" applyAlignment="1">
      <alignment horizontal="left" vertical="center"/>
    </xf>
    <xf numFmtId="0" fontId="49" fillId="0" borderId="22" xfId="0" applyFont="1" applyBorder="1" applyAlignment="1">
      <alignment horizontal="center" vertical="center" wrapText="1"/>
    </xf>
    <xf numFmtId="0" fontId="49" fillId="0" borderId="15" xfId="0" applyFont="1" applyBorder="1" applyAlignment="1">
      <alignment horizontal="center" vertical="center" wrapText="1"/>
    </xf>
    <xf numFmtId="0" fontId="49" fillId="27" borderId="15" xfId="0" applyFont="1" applyFill="1" applyBorder="1" applyAlignment="1">
      <alignment horizontal="left" vertical="center" wrapText="1"/>
    </xf>
    <xf numFmtId="0" fontId="49" fillId="27" borderId="15" xfId="0" applyFont="1" applyFill="1" applyBorder="1" applyAlignment="1">
      <alignment horizontal="center" vertical="center" wrapText="1"/>
    </xf>
    <xf numFmtId="10" fontId="49" fillId="0" borderId="15" xfId="0" applyNumberFormat="1" applyFont="1" applyBorder="1" applyAlignment="1">
      <alignment horizontal="center" vertical="center" wrapText="1"/>
    </xf>
    <xf numFmtId="0" fontId="51" fillId="26" borderId="30" xfId="0" applyFont="1" applyFill="1" applyBorder="1" applyAlignment="1">
      <alignment horizontal="center" vertical="center" wrapText="1"/>
    </xf>
    <xf numFmtId="170" fontId="1" fillId="0" borderId="16" xfId="1" applyNumberFormat="1" applyBorder="1" applyAlignment="1">
      <alignment horizontal="center" vertical="center"/>
    </xf>
    <xf numFmtId="178" fontId="0" fillId="0" borderId="0" xfId="0" applyNumberFormat="1"/>
    <xf numFmtId="170" fontId="0" fillId="0" borderId="0" xfId="0" applyNumberFormat="1"/>
    <xf numFmtId="170" fontId="65" fillId="36" borderId="15" xfId="1" applyNumberFormat="1" applyFont="1" applyFill="1" applyBorder="1" applyAlignment="1">
      <alignment horizontal="center" vertical="center"/>
    </xf>
    <xf numFmtId="3" fontId="52" fillId="28" borderId="15" xfId="0" applyNumberFormat="1" applyFont="1" applyFill="1" applyBorder="1" applyAlignment="1">
      <alignment horizontal="center" vertical="center" wrapText="1"/>
    </xf>
    <xf numFmtId="170" fontId="64" fillId="36" borderId="15" xfId="1" applyNumberFormat="1" applyFont="1" applyFill="1" applyBorder="1" applyAlignment="1">
      <alignment horizontal="center" vertical="center"/>
    </xf>
    <xf numFmtId="0" fontId="49" fillId="0" borderId="16" xfId="0" applyFont="1" applyBorder="1"/>
    <xf numFmtId="166" fontId="57" fillId="26" borderId="30" xfId="0" applyNumberFormat="1" applyFont="1" applyFill="1" applyBorder="1" applyAlignment="1">
      <alignment horizontal="center" vertical="center" wrapText="1"/>
    </xf>
    <xf numFmtId="0" fontId="52" fillId="36" borderId="30" xfId="0" applyFont="1" applyFill="1" applyBorder="1" applyAlignment="1">
      <alignment horizontal="left" vertical="center" wrapText="1"/>
    </xf>
    <xf numFmtId="3" fontId="52" fillId="40" borderId="30" xfId="0" applyNumberFormat="1" applyFont="1" applyFill="1" applyBorder="1" applyAlignment="1">
      <alignment horizontal="center" vertical="center" wrapText="1"/>
    </xf>
    <xf numFmtId="3" fontId="49" fillId="30" borderId="15" xfId="0" applyNumberFormat="1" applyFont="1" applyFill="1" applyBorder="1" applyAlignment="1">
      <alignment horizontal="center" vertical="center" wrapText="1"/>
    </xf>
    <xf numFmtId="49" fontId="49" fillId="30" borderId="11" xfId="0" applyNumberFormat="1" applyFont="1" applyFill="1" applyBorder="1" applyAlignment="1">
      <alignment horizontal="center" vertical="center" wrapText="1"/>
    </xf>
    <xf numFmtId="171" fontId="52" fillId="36" borderId="15" xfId="0" applyNumberFormat="1" applyFont="1" applyFill="1" applyBorder="1" applyAlignment="1">
      <alignment horizontal="center" vertical="center" wrapText="1"/>
    </xf>
    <xf numFmtId="49" fontId="49" fillId="27" borderId="15" xfId="0" applyNumberFormat="1" applyFont="1" applyFill="1" applyBorder="1" applyAlignment="1">
      <alignment horizontal="center" vertical="center" wrapText="1"/>
    </xf>
    <xf numFmtId="0" fontId="52" fillId="36" borderId="35" xfId="0" applyFont="1" applyFill="1" applyBorder="1" applyAlignment="1">
      <alignment vertical="center" wrapText="1"/>
    </xf>
    <xf numFmtId="170" fontId="52" fillId="36" borderId="16" xfId="1" applyNumberFormat="1" applyFont="1" applyFill="1" applyBorder="1" applyAlignment="1">
      <alignment horizontal="center" vertical="center"/>
    </xf>
    <xf numFmtId="171" fontId="56" fillId="0" borderId="24" xfId="2" applyNumberFormat="1" applyBorder="1" applyAlignment="1">
      <alignment horizontal="center" vertical="center"/>
    </xf>
    <xf numFmtId="171" fontId="52" fillId="36" borderId="22" xfId="2" applyNumberFormat="1" applyFont="1" applyFill="1" applyBorder="1" applyAlignment="1">
      <alignment horizontal="center" vertical="center"/>
    </xf>
    <xf numFmtId="171" fontId="56" fillId="0" borderId="16" xfId="2" applyNumberFormat="1" applyBorder="1" applyAlignment="1">
      <alignment horizontal="center" vertical="center"/>
    </xf>
    <xf numFmtId="0" fontId="72" fillId="0" borderId="15" xfId="0" applyFont="1" applyBorder="1" applyAlignment="1">
      <alignment horizontal="left" vertical="center" wrapText="1"/>
    </xf>
    <xf numFmtId="0" fontId="72" fillId="25" borderId="0" xfId="0" applyFont="1" applyFill="1"/>
    <xf numFmtId="0" fontId="72" fillId="0" borderId="0" xfId="0" applyFont="1"/>
    <xf numFmtId="0" fontId="72" fillId="0" borderId="16" xfId="0" applyFont="1" applyBorder="1"/>
    <xf numFmtId="166" fontId="49" fillId="0" borderId="16" xfId="0" applyNumberFormat="1" applyFont="1" applyBorder="1" applyAlignment="1">
      <alignment horizontal="left" vertical="center"/>
    </xf>
    <xf numFmtId="168" fontId="49" fillId="0" borderId="16" xfId="0" applyNumberFormat="1" applyFont="1" applyBorder="1" applyAlignment="1">
      <alignment horizontal="left" vertical="center"/>
    </xf>
    <xf numFmtId="0" fontId="72" fillId="0" borderId="16" xfId="0" applyFont="1" applyBorder="1" applyAlignment="1">
      <alignment horizontal="left" vertical="center" wrapText="1"/>
    </xf>
    <xf numFmtId="0" fontId="49" fillId="0" borderId="16" xfId="0" applyFont="1" applyBorder="1" applyAlignment="1">
      <alignment vertical="center"/>
    </xf>
    <xf numFmtId="0" fontId="72" fillId="0" borderId="0" xfId="0" applyFont="1" applyAlignment="1">
      <alignment horizontal="left" vertical="center"/>
    </xf>
    <xf numFmtId="0" fontId="49" fillId="0" borderId="25" xfId="0" applyFont="1" applyBorder="1" applyAlignment="1">
      <alignment vertical="center"/>
    </xf>
    <xf numFmtId="170" fontId="52" fillId="36" borderId="30" xfId="1" applyNumberFormat="1" applyFont="1" applyFill="1" applyBorder="1" applyAlignment="1">
      <alignment horizontal="center" vertical="center"/>
    </xf>
    <xf numFmtId="170" fontId="49" fillId="36" borderId="30" xfId="1" applyNumberFormat="1" applyFont="1" applyFill="1" applyBorder="1" applyAlignment="1">
      <alignment horizontal="center" vertical="center"/>
    </xf>
    <xf numFmtId="170" fontId="49" fillId="36" borderId="28" xfId="1" applyNumberFormat="1" applyFont="1" applyFill="1" applyBorder="1" applyAlignment="1">
      <alignment horizontal="center" vertical="center"/>
    </xf>
    <xf numFmtId="170" fontId="49" fillId="30" borderId="20" xfId="1" applyNumberFormat="1" applyFont="1" applyFill="1" applyBorder="1" applyAlignment="1">
      <alignment horizontal="center" vertical="center"/>
    </xf>
    <xf numFmtId="170" fontId="49" fillId="0" borderId="20" xfId="1" applyNumberFormat="1" applyFont="1" applyBorder="1" applyAlignment="1">
      <alignment horizontal="center" vertical="center"/>
    </xf>
    <xf numFmtId="0" fontId="49" fillId="0" borderId="30" xfId="0" applyFont="1" applyBorder="1" applyAlignment="1">
      <alignment horizontal="left" vertical="center"/>
    </xf>
    <xf numFmtId="171" fontId="63" fillId="31" borderId="16" xfId="2" applyNumberFormat="1" applyFont="1" applyFill="1" applyBorder="1" applyAlignment="1">
      <alignment horizontal="center"/>
    </xf>
    <xf numFmtId="0" fontId="73" fillId="0" borderId="0" xfId="0" applyFont="1"/>
    <xf numFmtId="0" fontId="72" fillId="0" borderId="0" xfId="0" applyFont="1" applyAlignment="1">
      <alignment vertical="center"/>
    </xf>
    <xf numFmtId="0" fontId="72" fillId="0" borderId="15" xfId="0" applyFont="1" applyBorder="1" applyAlignment="1">
      <alignment horizontal="left" vertical="center"/>
    </xf>
    <xf numFmtId="0" fontId="51" fillId="26" borderId="15" xfId="0" applyFont="1" applyFill="1" applyBorder="1" applyAlignment="1">
      <alignment horizontal="center" vertical="center"/>
    </xf>
    <xf numFmtId="0" fontId="67" fillId="26" borderId="15" xfId="0" applyFont="1" applyFill="1" applyBorder="1" applyAlignment="1">
      <alignment horizontal="center" vertical="center" wrapText="1"/>
    </xf>
    <xf numFmtId="0" fontId="63" fillId="31" borderId="27" xfId="0" applyFont="1" applyFill="1" applyBorder="1" applyAlignment="1">
      <alignment horizontal="center" vertical="center"/>
    </xf>
    <xf numFmtId="0" fontId="63" fillId="31" borderId="33" xfId="0" applyFont="1" applyFill="1" applyBorder="1" applyAlignment="1">
      <alignment horizontal="center" vertical="center"/>
    </xf>
    <xf numFmtId="0" fontId="63" fillId="31" borderId="26" xfId="0" applyFont="1" applyFill="1" applyBorder="1" applyAlignment="1">
      <alignment horizontal="center" vertical="center"/>
    </xf>
    <xf numFmtId="0" fontId="63" fillId="31" borderId="17" xfId="0" applyFont="1" applyFill="1" applyBorder="1" applyAlignment="1">
      <alignment horizontal="center" vertical="center"/>
    </xf>
    <xf numFmtId="3" fontId="55" fillId="27" borderId="15" xfId="2" applyNumberFormat="1" applyFont="1" applyFill="1" applyBorder="1" applyAlignment="1">
      <alignment horizontal="left" vertical="center"/>
    </xf>
    <xf numFmtId="3" fontId="52" fillId="27" borderId="15" xfId="0" applyNumberFormat="1" applyFont="1" applyFill="1" applyBorder="1" applyAlignment="1">
      <alignment horizontal="left" vertical="center"/>
    </xf>
    <xf numFmtId="167" fontId="51" fillId="26" borderId="30" xfId="0" applyNumberFormat="1" applyFont="1" applyFill="1" applyBorder="1" applyAlignment="1">
      <alignment horizontal="left" vertical="center" wrapText="1" indent="3"/>
    </xf>
    <xf numFmtId="167" fontId="51" fillId="26" borderId="30" xfId="0" applyNumberFormat="1" applyFont="1" applyFill="1" applyBorder="1" applyAlignment="1">
      <alignment horizontal="left" vertical="center" wrapText="1" indent="5"/>
    </xf>
    <xf numFmtId="167" fontId="52" fillId="27" borderId="15" xfId="0" applyNumberFormat="1" applyFont="1" applyFill="1" applyBorder="1" applyAlignment="1">
      <alignment horizontal="left" vertical="center"/>
    </xf>
    <xf numFmtId="167" fontId="49" fillId="27" borderId="15" xfId="0" applyNumberFormat="1" applyFont="1" applyFill="1" applyBorder="1" applyAlignment="1">
      <alignment horizontal="left" vertical="center"/>
    </xf>
    <xf numFmtId="167" fontId="52" fillId="27" borderId="15" xfId="0" applyNumberFormat="1" applyFont="1" applyFill="1" applyBorder="1" applyAlignment="1">
      <alignment horizontal="left" vertical="center" wrapText="1"/>
    </xf>
    <xf numFmtId="167" fontId="52" fillId="34" borderId="15" xfId="0" applyNumberFormat="1" applyFont="1" applyFill="1" applyBorder="1" applyAlignment="1">
      <alignment horizontal="right" vertical="center"/>
    </xf>
    <xf numFmtId="0" fontId="51" fillId="26" borderId="30" xfId="0" applyFont="1" applyFill="1" applyBorder="1" applyAlignment="1">
      <alignment horizontal="left" vertical="center" wrapText="1"/>
    </xf>
    <xf numFmtId="167" fontId="49" fillId="27" borderId="15" xfId="0" applyNumberFormat="1" applyFont="1" applyFill="1" applyBorder="1" applyAlignment="1">
      <alignment horizontal="left" vertical="center" wrapText="1"/>
    </xf>
    <xf numFmtId="0" fontId="49" fillId="28" borderId="15" xfId="0" applyFont="1" applyFill="1" applyBorder="1" applyAlignment="1">
      <alignment horizontal="left" vertical="center" wrapText="1"/>
    </xf>
    <xf numFmtId="0" fontId="51" fillId="26" borderId="26" xfId="0" applyFont="1" applyFill="1" applyBorder="1" applyAlignment="1">
      <alignment horizontal="center" vertical="center"/>
    </xf>
    <xf numFmtId="3" fontId="52" fillId="29" borderId="15" xfId="0" applyNumberFormat="1" applyFont="1" applyFill="1" applyBorder="1" applyAlignment="1">
      <alignment horizontal="left" vertical="center"/>
    </xf>
    <xf numFmtId="3" fontId="65" fillId="36" borderId="15" xfId="0" applyNumberFormat="1" applyFont="1" applyFill="1" applyBorder="1" applyAlignment="1">
      <alignment horizontal="center" vertical="center" wrapText="1"/>
    </xf>
    <xf numFmtId="3" fontId="52" fillId="30" borderId="15" xfId="0" applyNumberFormat="1" applyFont="1" applyFill="1" applyBorder="1" applyAlignment="1">
      <alignment horizontal="center" vertical="center" wrapText="1"/>
    </xf>
    <xf numFmtId="3" fontId="52" fillId="27" borderId="15" xfId="0" applyNumberFormat="1" applyFont="1" applyFill="1" applyBorder="1" applyAlignment="1">
      <alignment horizontal="center" vertical="center" wrapText="1"/>
    </xf>
    <xf numFmtId="0" fontId="57" fillId="26" borderId="16" xfId="0" applyFont="1" applyFill="1" applyBorder="1" applyAlignment="1">
      <alignment horizontal="center" vertical="center" wrapText="1"/>
    </xf>
    <xf numFmtId="0" fontId="57" fillId="26" borderId="26" xfId="0" applyFont="1" applyFill="1" applyBorder="1" applyAlignment="1">
      <alignment horizontal="center" vertical="center" wrapText="1"/>
    </xf>
    <xf numFmtId="170" fontId="52" fillId="0" borderId="16" xfId="1" applyNumberFormat="1" applyFont="1" applyBorder="1"/>
    <xf numFmtId="178" fontId="52" fillId="0" borderId="15" xfId="0" applyNumberFormat="1" applyFont="1" applyBorder="1"/>
    <xf numFmtId="0" fontId="49" fillId="0" borderId="0" xfId="0" applyFont="1" applyAlignment="1">
      <alignment horizontal="center"/>
    </xf>
    <xf numFmtId="170" fontId="1" fillId="0" borderId="15" xfId="1" applyNumberFormat="1" applyBorder="1" applyAlignment="1">
      <alignment horizontal="center"/>
    </xf>
    <xf numFmtId="0" fontId="75" fillId="0" borderId="0" xfId="0" applyFont="1" applyAlignment="1">
      <alignment vertical="top" wrapText="1"/>
    </xf>
    <xf numFmtId="0" fontId="60" fillId="0" borderId="28" xfId="0" applyFont="1" applyBorder="1" applyAlignment="1">
      <alignment horizontal="left" vertical="center" wrapText="1"/>
    </xf>
    <xf numFmtId="0" fontId="60" fillId="0" borderId="23" xfId="0" applyFont="1" applyBorder="1" applyAlignment="1">
      <alignment horizontal="left" vertical="center" wrapText="1"/>
    </xf>
    <xf numFmtId="0" fontId="63" fillId="33" borderId="16" xfId="0" applyFont="1" applyFill="1" applyBorder="1" applyAlignment="1">
      <alignment horizontal="left" vertical="center"/>
    </xf>
    <xf numFmtId="0" fontId="61" fillId="0" borderId="0" xfId="0" applyFont="1"/>
    <xf numFmtId="0" fontId="49" fillId="0" borderId="16" xfId="0" applyFont="1" applyBorder="1" applyAlignment="1">
      <alignment horizontal="left" vertical="center" wrapText="1"/>
    </xf>
    <xf numFmtId="0" fontId="0" fillId="0" borderId="16" xfId="0" applyBorder="1" applyAlignment="1">
      <alignment horizontal="left" vertical="center"/>
    </xf>
    <xf numFmtId="0" fontId="51" fillId="26" borderId="15" xfId="0" applyFont="1" applyFill="1" applyBorder="1" applyAlignment="1">
      <alignment horizontal="center" vertical="center"/>
    </xf>
    <xf numFmtId="0" fontId="52" fillId="0" borderId="19" xfId="0" applyFont="1" applyBorder="1"/>
    <xf numFmtId="0" fontId="52" fillId="0" borderId="20" xfId="0" applyFont="1" applyBorder="1"/>
    <xf numFmtId="0" fontId="54" fillId="0" borderId="16" xfId="0" applyFont="1" applyBorder="1" applyAlignment="1">
      <alignment horizontal="left" vertical="top" wrapText="1"/>
    </xf>
    <xf numFmtId="0" fontId="51" fillId="26" borderId="15" xfId="0" applyFont="1" applyFill="1" applyBorder="1" applyAlignment="1">
      <alignment horizontal="center" vertical="center" wrapText="1"/>
    </xf>
    <xf numFmtId="0" fontId="52" fillId="0" borderId="19" xfId="0" applyFont="1" applyBorder="1" applyAlignment="1">
      <alignment horizontal="center"/>
    </xf>
    <xf numFmtId="0" fontId="52" fillId="0" borderId="20" xfId="0" applyFont="1" applyBorder="1" applyAlignment="1">
      <alignment horizontal="center"/>
    </xf>
    <xf numFmtId="0" fontId="52" fillId="0" borderId="19" xfId="0" applyFont="1" applyBorder="1" applyAlignment="1">
      <alignment wrapText="1"/>
    </xf>
    <xf numFmtId="0" fontId="52" fillId="0" borderId="20" xfId="0" applyFont="1" applyBorder="1" applyAlignment="1">
      <alignment wrapText="1"/>
    </xf>
    <xf numFmtId="0" fontId="70" fillId="0" borderId="15" xfId="0" applyFont="1" applyBorder="1" applyAlignment="1">
      <alignment horizontal="left" vertical="center" wrapText="1"/>
    </xf>
    <xf numFmtId="0" fontId="0" fillId="0" borderId="17" xfId="0" applyBorder="1"/>
    <xf numFmtId="0" fontId="0" fillId="0" borderId="18" xfId="0" applyBorder="1"/>
    <xf numFmtId="0" fontId="54" fillId="0" borderId="15" xfId="0" applyFont="1" applyBorder="1" applyAlignment="1">
      <alignment horizontal="left" vertical="center" wrapText="1"/>
    </xf>
    <xf numFmtId="0" fontId="52" fillId="0" borderId="15" xfId="0" applyFont="1" applyBorder="1"/>
    <xf numFmtId="0" fontId="52" fillId="0" borderId="17" xfId="0" applyFont="1" applyBorder="1"/>
    <xf numFmtId="0" fontId="52" fillId="0" borderId="18" xfId="0" applyFont="1" applyBorder="1"/>
    <xf numFmtId="0" fontId="72" fillId="0" borderId="0" xfId="0" applyFont="1" applyAlignment="1">
      <alignment horizontal="left" vertical="center" wrapText="1"/>
    </xf>
    <xf numFmtId="0" fontId="51" fillId="26" borderId="15" xfId="0" applyFont="1" applyFill="1" applyBorder="1" applyAlignment="1">
      <alignment horizontal="left" vertical="center" wrapText="1"/>
    </xf>
    <xf numFmtId="0" fontId="52" fillId="0" borderId="19" xfId="0" applyFont="1" applyBorder="1" applyAlignment="1">
      <alignment horizontal="left"/>
    </xf>
    <xf numFmtId="0" fontId="52" fillId="0" borderId="20" xfId="0" applyFont="1" applyBorder="1" applyAlignment="1">
      <alignment horizontal="left"/>
    </xf>
    <xf numFmtId="0" fontId="51" fillId="26" borderId="26" xfId="0" applyFont="1" applyFill="1" applyBorder="1" applyAlignment="1">
      <alignment horizontal="left" vertical="center"/>
    </xf>
    <xf numFmtId="0" fontId="51" fillId="26" borderId="18" xfId="0" applyFont="1" applyFill="1" applyBorder="1" applyAlignment="1">
      <alignment horizontal="left" vertical="center"/>
    </xf>
    <xf numFmtId="0" fontId="51" fillId="26" borderId="27" xfId="0" applyFont="1" applyFill="1" applyBorder="1" applyAlignment="1">
      <alignment horizontal="left" vertical="center"/>
    </xf>
    <xf numFmtId="0" fontId="51" fillId="26" borderId="22" xfId="0" applyFont="1" applyFill="1" applyBorder="1" applyAlignment="1">
      <alignment horizontal="left" vertical="center"/>
    </xf>
    <xf numFmtId="0" fontId="63" fillId="35" borderId="29" xfId="0" applyFont="1" applyFill="1" applyBorder="1" applyAlignment="1">
      <alignment horizontal="left" vertical="center" wrapText="1"/>
    </xf>
    <xf numFmtId="0" fontId="63" fillId="35" borderId="24" xfId="0" applyFont="1" applyFill="1" applyBorder="1" applyAlignment="1">
      <alignment horizontal="left" vertical="center" wrapText="1"/>
    </xf>
    <xf numFmtId="0" fontId="63" fillId="35" borderId="22" xfId="0" applyFont="1" applyFill="1" applyBorder="1" applyAlignment="1">
      <alignment horizontal="left" vertical="center" wrapText="1"/>
    </xf>
    <xf numFmtId="0" fontId="63" fillId="35" borderId="30" xfId="0" applyFont="1" applyFill="1" applyBorder="1" applyAlignment="1">
      <alignment horizontal="left" vertical="center" wrapText="1"/>
    </xf>
    <xf numFmtId="0" fontId="63" fillId="35" borderId="19" xfId="0" applyFont="1" applyFill="1" applyBorder="1" applyAlignment="1">
      <alignment horizontal="left" vertical="center" wrapText="1"/>
    </xf>
    <xf numFmtId="3" fontId="63" fillId="39" borderId="30" xfId="0" applyNumberFormat="1" applyFont="1" applyFill="1" applyBorder="1" applyAlignment="1">
      <alignment horizontal="left" vertical="center" wrapText="1"/>
    </xf>
    <xf numFmtId="3" fontId="63" fillId="39" borderId="19" xfId="0" applyNumberFormat="1" applyFont="1" applyFill="1" applyBorder="1" applyAlignment="1">
      <alignment horizontal="left" vertical="center" wrapText="1"/>
    </xf>
    <xf numFmtId="3" fontId="63" fillId="39" borderId="20" xfId="0" applyNumberFormat="1" applyFont="1" applyFill="1" applyBorder="1" applyAlignment="1">
      <alignment horizontal="left" vertical="center" wrapText="1"/>
    </xf>
    <xf numFmtId="3" fontId="66" fillId="39" borderId="30" xfId="0" applyNumberFormat="1" applyFont="1" applyFill="1" applyBorder="1" applyAlignment="1">
      <alignment horizontal="center" vertical="center" wrapText="1"/>
    </xf>
    <xf numFmtId="3" fontId="66" fillId="39" borderId="19" xfId="0" applyNumberFormat="1" applyFont="1" applyFill="1" applyBorder="1" applyAlignment="1">
      <alignment horizontal="center" vertical="center" wrapText="1"/>
    </xf>
    <xf numFmtId="3" fontId="66" fillId="39" borderId="20" xfId="0" applyNumberFormat="1" applyFont="1" applyFill="1" applyBorder="1" applyAlignment="1">
      <alignment horizontal="center" vertical="center" wrapText="1"/>
    </xf>
    <xf numFmtId="0" fontId="49" fillId="0" borderId="25" xfId="0" applyFont="1" applyBorder="1" applyAlignment="1">
      <alignment horizontal="left" vertical="center" wrapText="1"/>
    </xf>
    <xf numFmtId="3" fontId="63" fillId="39" borderId="15" xfId="0" applyNumberFormat="1" applyFont="1" applyFill="1" applyBorder="1" applyAlignment="1">
      <alignment horizontal="left" vertical="center" wrapText="1"/>
    </xf>
    <xf numFmtId="0" fontId="63" fillId="31" borderId="19" xfId="0" applyFont="1" applyFill="1" applyBorder="1" applyAlignment="1">
      <alignment horizontal="left"/>
    </xf>
    <xf numFmtId="0" fontId="63" fillId="31" borderId="20" xfId="0" applyFont="1" applyFill="1" applyBorder="1" applyAlignment="1">
      <alignment horizontal="left"/>
    </xf>
    <xf numFmtId="0" fontId="67" fillId="26" borderId="15" xfId="0" applyFont="1" applyFill="1" applyBorder="1" applyAlignment="1">
      <alignment horizontal="center" vertical="center" wrapText="1"/>
    </xf>
    <xf numFmtId="0" fontId="68" fillId="0" borderId="17" xfId="0" applyFont="1" applyBorder="1"/>
    <xf numFmtId="0" fontId="68" fillId="0" borderId="18" xfId="0" applyFont="1" applyBorder="1"/>
    <xf numFmtId="0" fontId="63" fillId="31" borderId="15" xfId="0" applyFont="1" applyFill="1" applyBorder="1" applyAlignment="1">
      <alignment horizontal="center" vertical="center" wrapText="1"/>
    </xf>
    <xf numFmtId="0" fontId="57" fillId="26" borderId="15" xfId="0" applyFont="1" applyFill="1" applyBorder="1" applyAlignment="1">
      <alignment horizontal="center" vertical="center" wrapText="1"/>
    </xf>
    <xf numFmtId="0" fontId="63" fillId="26" borderId="15" xfId="0" applyFont="1" applyFill="1" applyBorder="1" applyAlignment="1">
      <alignment horizontal="center" vertical="center" wrapText="1"/>
    </xf>
    <xf numFmtId="0" fontId="51" fillId="26" borderId="30" xfId="0" applyFont="1" applyFill="1" applyBorder="1" applyAlignment="1">
      <alignment horizontal="center" vertical="center" wrapText="1"/>
    </xf>
    <xf numFmtId="0" fontId="51" fillId="26" borderId="19" xfId="0" applyFont="1" applyFill="1" applyBorder="1" applyAlignment="1">
      <alignment horizontal="center" vertical="center" wrapText="1"/>
    </xf>
    <xf numFmtId="0" fontId="63" fillId="31" borderId="27" xfId="0" applyFont="1" applyFill="1" applyBorder="1" applyAlignment="1">
      <alignment horizontal="center" vertical="center"/>
    </xf>
    <xf numFmtId="0" fontId="63" fillId="31" borderId="33" xfId="0" applyFont="1" applyFill="1" applyBorder="1" applyAlignment="1">
      <alignment horizontal="center" vertical="center"/>
    </xf>
    <xf numFmtId="0" fontId="63" fillId="31" borderId="22" xfId="0" applyFont="1" applyFill="1" applyBorder="1" applyAlignment="1">
      <alignment horizontal="center" vertical="center"/>
    </xf>
    <xf numFmtId="0" fontId="63" fillId="31" borderId="26" xfId="0" applyFont="1" applyFill="1" applyBorder="1" applyAlignment="1">
      <alignment horizontal="center" vertical="center"/>
    </xf>
    <xf numFmtId="0" fontId="63" fillId="31" borderId="17" xfId="0" applyFont="1" applyFill="1" applyBorder="1" applyAlignment="1">
      <alignment horizontal="center" vertical="center"/>
    </xf>
    <xf numFmtId="0" fontId="63" fillId="31" borderId="18" xfId="0" applyFont="1" applyFill="1" applyBorder="1" applyAlignment="1">
      <alignment horizontal="center" vertical="center"/>
    </xf>
    <xf numFmtId="0" fontId="63" fillId="31" borderId="16" xfId="0" applyFont="1" applyFill="1" applyBorder="1" applyAlignment="1">
      <alignment horizontal="center" vertical="center"/>
    </xf>
    <xf numFmtId="0" fontId="51" fillId="26" borderId="20" xfId="0" applyFont="1" applyFill="1" applyBorder="1" applyAlignment="1">
      <alignment horizontal="left" vertical="center" wrapText="1"/>
    </xf>
    <xf numFmtId="0" fontId="51" fillId="26" borderId="20" xfId="0" applyFont="1" applyFill="1" applyBorder="1" applyAlignment="1">
      <alignment horizontal="center" vertical="center" wrapText="1"/>
    </xf>
    <xf numFmtId="0" fontId="51" fillId="26" borderId="29" xfId="0" applyFont="1" applyFill="1" applyBorder="1" applyAlignment="1">
      <alignment horizontal="center" vertical="center" wrapText="1"/>
    </xf>
    <xf numFmtId="0" fontId="51" fillId="26" borderId="24" xfId="0" applyFont="1" applyFill="1" applyBorder="1" applyAlignment="1">
      <alignment horizontal="center" vertical="center" wrapText="1"/>
    </xf>
    <xf numFmtId="0" fontId="51" fillId="26" borderId="22" xfId="0" applyFont="1" applyFill="1" applyBorder="1" applyAlignment="1">
      <alignment horizontal="center" vertical="center" wrapText="1"/>
    </xf>
  </cellXfs>
  <cellStyles count="135">
    <cellStyle name="20% - Énfasis1 2" xfId="6" xr:uid="{00000000-0005-0000-0000-000006000000}"/>
    <cellStyle name="20% - Énfasis2 2" xfId="7" xr:uid="{00000000-0005-0000-0000-000007000000}"/>
    <cellStyle name="20% - Énfasis3 2" xfId="8" xr:uid="{00000000-0005-0000-0000-000008000000}"/>
    <cellStyle name="20% - Énfasis4 2" xfId="9" xr:uid="{00000000-0005-0000-0000-000009000000}"/>
    <cellStyle name="20% - Énfasis5 2" xfId="10" xr:uid="{00000000-0005-0000-0000-00000A000000}"/>
    <cellStyle name="20% - Énfasis6 2" xfId="11" xr:uid="{00000000-0005-0000-0000-00000B000000}"/>
    <cellStyle name="40% - Énfasis1 2" xfId="12" xr:uid="{00000000-0005-0000-0000-00000C000000}"/>
    <cellStyle name="40% - Énfasis2 2" xfId="13" xr:uid="{00000000-0005-0000-0000-00000D000000}"/>
    <cellStyle name="40% - Énfasis3 2" xfId="14" xr:uid="{00000000-0005-0000-0000-00000E000000}"/>
    <cellStyle name="40% - Énfasis4 2" xfId="15" xr:uid="{00000000-0005-0000-0000-00000F000000}"/>
    <cellStyle name="40% - Énfasis5 2" xfId="16" xr:uid="{00000000-0005-0000-0000-000010000000}"/>
    <cellStyle name="40% - Énfasis6 2" xfId="17" xr:uid="{00000000-0005-0000-0000-000011000000}"/>
    <cellStyle name="60% - Énfasis1 2" xfId="18" xr:uid="{00000000-0005-0000-0000-000012000000}"/>
    <cellStyle name="60% - Énfasis2 2" xfId="19" xr:uid="{00000000-0005-0000-0000-000013000000}"/>
    <cellStyle name="60% - Énfasis3 2" xfId="20" xr:uid="{00000000-0005-0000-0000-000014000000}"/>
    <cellStyle name="60% - Énfasis4 2" xfId="21" xr:uid="{00000000-0005-0000-0000-000015000000}"/>
    <cellStyle name="60% - Énfasis5 2" xfId="22" xr:uid="{00000000-0005-0000-0000-000016000000}"/>
    <cellStyle name="60% - Énfasis6 2" xfId="23" xr:uid="{00000000-0005-0000-0000-000017000000}"/>
    <cellStyle name="Accent 1 1" xfId="24" xr:uid="{00000000-0005-0000-0000-000018000000}"/>
    <cellStyle name="Accent 1 6" xfId="25" xr:uid="{00000000-0005-0000-0000-000019000000}"/>
    <cellStyle name="Accent 2 1" xfId="26" xr:uid="{00000000-0005-0000-0000-00001A000000}"/>
    <cellStyle name="Accent 2 7" xfId="27" xr:uid="{00000000-0005-0000-0000-00001B000000}"/>
    <cellStyle name="Accent 3 1" xfId="28" xr:uid="{00000000-0005-0000-0000-00001C000000}"/>
    <cellStyle name="Accent 3 8" xfId="29" xr:uid="{00000000-0005-0000-0000-00001D000000}"/>
    <cellStyle name="Accent 4" xfId="30" xr:uid="{00000000-0005-0000-0000-00001E000000}"/>
    <cellStyle name="Accent 5" xfId="31" xr:uid="{00000000-0005-0000-0000-00001F000000}"/>
    <cellStyle name="Bad 1" xfId="32" xr:uid="{00000000-0005-0000-0000-000020000000}"/>
    <cellStyle name="Bad 9" xfId="33" xr:uid="{00000000-0005-0000-0000-000021000000}"/>
    <cellStyle name="Buena 2" xfId="34" xr:uid="{00000000-0005-0000-0000-000022000000}"/>
    <cellStyle name="Cálculo 2" xfId="40" xr:uid="{00000000-0005-0000-0000-000028000000}"/>
    <cellStyle name="Camp de la taula dinàmica" xfId="35" xr:uid="{00000000-0005-0000-0000-000023000000}"/>
    <cellStyle name="Campo de la tabla dinámica" xfId="127" xr:uid="{00000000-0005-0000-0000-00007F000000}"/>
    <cellStyle name="Cantonada de la taula dinàmica" xfId="36" xr:uid="{00000000-0005-0000-0000-000024000000}"/>
    <cellStyle name="Categoría de la tabla dinámica" xfId="128" xr:uid="{00000000-0005-0000-0000-000080000000}"/>
    <cellStyle name="Categoria de la taula dinàmica" xfId="37" xr:uid="{00000000-0005-0000-0000-000025000000}"/>
    <cellStyle name="Celda de comprobación 2" xfId="38" xr:uid="{00000000-0005-0000-0000-000026000000}"/>
    <cellStyle name="Celda vinculada 2" xfId="39" xr:uid="{00000000-0005-0000-0000-000027000000}"/>
    <cellStyle name="Encabezado 4 2" xfId="41" xr:uid="{00000000-0005-0000-0000-000029000000}"/>
    <cellStyle name="Énfasis1 2" xfId="120" xr:uid="{00000000-0005-0000-0000-000078000000}"/>
    <cellStyle name="Énfasis2 2" xfId="121" xr:uid="{00000000-0005-0000-0000-000079000000}"/>
    <cellStyle name="Énfasis3 2" xfId="122" xr:uid="{00000000-0005-0000-0000-00007A000000}"/>
    <cellStyle name="Énfasis4 2" xfId="123" xr:uid="{00000000-0005-0000-0000-00007B000000}"/>
    <cellStyle name="Énfasis5 2" xfId="124" xr:uid="{00000000-0005-0000-0000-00007C000000}"/>
    <cellStyle name="Énfasis6 2" xfId="125" xr:uid="{00000000-0005-0000-0000-00007D000000}"/>
    <cellStyle name="Entrada 2" xfId="42" xr:uid="{00000000-0005-0000-0000-00002A000000}"/>
    <cellStyle name="Error 1" xfId="43" xr:uid="{00000000-0005-0000-0000-00002B000000}"/>
    <cellStyle name="Error 10" xfId="44" xr:uid="{00000000-0005-0000-0000-00002C000000}"/>
    <cellStyle name="Esquina de la tabla dinámica" xfId="129" xr:uid="{00000000-0005-0000-0000-000081000000}"/>
    <cellStyle name="Footnote 1" xfId="45" xr:uid="{00000000-0005-0000-0000-00002D000000}"/>
    <cellStyle name="Footnote 11" xfId="46" xr:uid="{00000000-0005-0000-0000-00002E000000}"/>
    <cellStyle name="Good 1" xfId="47" xr:uid="{00000000-0005-0000-0000-00002F000000}"/>
    <cellStyle name="Good 12" xfId="48" xr:uid="{00000000-0005-0000-0000-000030000000}"/>
    <cellStyle name="Heading (user) 13" xfId="49" xr:uid="{00000000-0005-0000-0000-000031000000}"/>
    <cellStyle name="Heading 1 1" xfId="50" xr:uid="{00000000-0005-0000-0000-000032000000}"/>
    <cellStyle name="Heading 1 14" xfId="51" xr:uid="{00000000-0005-0000-0000-000033000000}"/>
    <cellStyle name="Heading 2 1" xfId="52" xr:uid="{00000000-0005-0000-0000-000034000000}"/>
    <cellStyle name="Heading 2 15" xfId="53" xr:uid="{00000000-0005-0000-0000-000035000000}"/>
    <cellStyle name="Heading 3" xfId="54" xr:uid="{00000000-0005-0000-0000-000036000000}"/>
    <cellStyle name="Hipervínculo" xfId="134" builtinId="8"/>
    <cellStyle name="Hipervínculo 2" xfId="55" xr:uid="{00000000-0005-0000-0000-000037000000}"/>
    <cellStyle name="Hipervínculo 3" xfId="56" xr:uid="{00000000-0005-0000-0000-000038000000}"/>
    <cellStyle name="Hipervínculo 4" xfId="57" xr:uid="{00000000-0005-0000-0000-000039000000}"/>
    <cellStyle name="Hyperlink 1" xfId="58" xr:uid="{00000000-0005-0000-0000-00003A000000}"/>
    <cellStyle name="Hyperlink 16" xfId="59" xr:uid="{00000000-0005-0000-0000-00003B000000}"/>
    <cellStyle name="Incorrecto 2" xfId="60" xr:uid="{00000000-0005-0000-0000-00003C000000}"/>
    <cellStyle name="Millares" xfId="2" builtinId="3"/>
    <cellStyle name="Millares 2" xfId="61" xr:uid="{00000000-0005-0000-0000-00003D000000}"/>
    <cellStyle name="Millares 2 2" xfId="62" xr:uid="{00000000-0005-0000-0000-00003E000000}"/>
    <cellStyle name="Millares 2 2 2" xfId="63" xr:uid="{00000000-0005-0000-0000-00003F000000}"/>
    <cellStyle name="Millares 2 3" xfId="64" xr:uid="{00000000-0005-0000-0000-000040000000}"/>
    <cellStyle name="Millares 2 4" xfId="65" xr:uid="{00000000-0005-0000-0000-000041000000}"/>
    <cellStyle name="Millares 2 5" xfId="66" xr:uid="{00000000-0005-0000-0000-000042000000}"/>
    <cellStyle name="Millares 2 6" xfId="67" xr:uid="{00000000-0005-0000-0000-000043000000}"/>
    <cellStyle name="Moneda 2" xfId="68" xr:uid="{00000000-0005-0000-0000-000044000000}"/>
    <cellStyle name="Moneda 2 2" xfId="69" xr:uid="{00000000-0005-0000-0000-000045000000}"/>
    <cellStyle name="Moneda 2 2 2" xfId="70" xr:uid="{00000000-0005-0000-0000-000046000000}"/>
    <cellStyle name="Moneda 2 3" xfId="71" xr:uid="{00000000-0005-0000-0000-000047000000}"/>
    <cellStyle name="Moneda 3" xfId="72" xr:uid="{00000000-0005-0000-0000-000048000000}"/>
    <cellStyle name="Moneda 4" xfId="73" xr:uid="{00000000-0005-0000-0000-000049000000}"/>
    <cellStyle name="Moneda 4 2" xfId="74" xr:uid="{00000000-0005-0000-0000-00004A000000}"/>
    <cellStyle name="Moneda 5" xfId="75" xr:uid="{00000000-0005-0000-0000-00004B000000}"/>
    <cellStyle name="Moneda 6" xfId="76" xr:uid="{00000000-0005-0000-0000-00004C000000}"/>
    <cellStyle name="Moneda 7" xfId="77" xr:uid="{00000000-0005-0000-0000-00004D000000}"/>
    <cellStyle name="Neutral 2" xfId="78" xr:uid="{00000000-0005-0000-0000-00004E000000}"/>
    <cellStyle name="Neutral 3" xfId="79" xr:uid="{00000000-0005-0000-0000-00004F000000}"/>
    <cellStyle name="Normal" xfId="0" builtinId="0"/>
    <cellStyle name="Normal 2" xfId="3" xr:uid="{00000000-0005-0000-0000-000003000000}"/>
    <cellStyle name="Normal 2 2" xfId="4" xr:uid="{00000000-0005-0000-0000-000004000000}"/>
    <cellStyle name="Normal 2 3" xfId="80" xr:uid="{00000000-0005-0000-0000-000050000000}"/>
    <cellStyle name="Normal 2 4" xfId="81" xr:uid="{00000000-0005-0000-0000-000051000000}"/>
    <cellStyle name="Normal 2 5" xfId="82" xr:uid="{00000000-0005-0000-0000-000052000000}"/>
    <cellStyle name="Normal 2 5 2" xfId="83" xr:uid="{00000000-0005-0000-0000-000053000000}"/>
    <cellStyle name="Normal 2 5 3" xfId="84" xr:uid="{00000000-0005-0000-0000-000054000000}"/>
    <cellStyle name="Normal 2 6" xfId="85" xr:uid="{00000000-0005-0000-0000-000055000000}"/>
    <cellStyle name="Normal 3" xfId="5" xr:uid="{00000000-0005-0000-0000-000005000000}"/>
    <cellStyle name="Normal 3 2" xfId="86" xr:uid="{00000000-0005-0000-0000-000056000000}"/>
    <cellStyle name="Normal 3 2 2" xfId="87" xr:uid="{00000000-0005-0000-0000-000057000000}"/>
    <cellStyle name="Normal 3 3" xfId="88" xr:uid="{00000000-0005-0000-0000-000058000000}"/>
    <cellStyle name="Normal 3 4" xfId="89" xr:uid="{00000000-0005-0000-0000-000059000000}"/>
    <cellStyle name="Normal 3 5" xfId="90" xr:uid="{00000000-0005-0000-0000-00005A000000}"/>
    <cellStyle name="Normal 3 6" xfId="91" xr:uid="{00000000-0005-0000-0000-00005B000000}"/>
    <cellStyle name="Normal 4" xfId="92" xr:uid="{00000000-0005-0000-0000-00005C000000}"/>
    <cellStyle name="Normal 4 2" xfId="93" xr:uid="{00000000-0005-0000-0000-00005D000000}"/>
    <cellStyle name="Normal 5" xfId="94" xr:uid="{00000000-0005-0000-0000-00005E000000}"/>
    <cellStyle name="Normal 6" xfId="95" xr:uid="{00000000-0005-0000-0000-00005F000000}"/>
    <cellStyle name="Normal 7" xfId="96" xr:uid="{00000000-0005-0000-0000-000060000000}"/>
    <cellStyle name="Normal 8" xfId="97" xr:uid="{00000000-0005-0000-0000-000061000000}"/>
    <cellStyle name="Notas 2" xfId="98" xr:uid="{00000000-0005-0000-0000-000062000000}"/>
    <cellStyle name="Note 1" xfId="99" xr:uid="{00000000-0005-0000-0000-000063000000}"/>
    <cellStyle name="Note 17" xfId="100" xr:uid="{00000000-0005-0000-0000-000064000000}"/>
    <cellStyle name="Porcentaje" xfId="1" builtinId="5"/>
    <cellStyle name="Porcentaje 2" xfId="126" xr:uid="{00000000-0005-0000-0000-00007E000000}"/>
    <cellStyle name="Porcentual" xfId="101" xr:uid="{00000000-0005-0000-0000-000065000000}"/>
    <cellStyle name="Porcentual 2" xfId="102" xr:uid="{00000000-0005-0000-0000-000066000000}"/>
    <cellStyle name="Resultado de la tabla dinámica" xfId="130" xr:uid="{00000000-0005-0000-0000-000082000000}"/>
    <cellStyle name="Resultat de la taula dinàmica" xfId="103" xr:uid="{00000000-0005-0000-0000-000067000000}"/>
    <cellStyle name="Salida 2" xfId="104" xr:uid="{00000000-0005-0000-0000-000068000000}"/>
    <cellStyle name="Sin título1" xfId="131" xr:uid="{00000000-0005-0000-0000-000083000000}"/>
    <cellStyle name="Status 1" xfId="105" xr:uid="{00000000-0005-0000-0000-000069000000}"/>
    <cellStyle name="Status 18" xfId="106" xr:uid="{00000000-0005-0000-0000-00006A000000}"/>
    <cellStyle name="Text 1" xfId="107" xr:uid="{00000000-0005-0000-0000-00006B000000}"/>
    <cellStyle name="Text 19" xfId="108" xr:uid="{00000000-0005-0000-0000-00006C000000}"/>
    <cellStyle name="Texto de advertencia 2" xfId="109" xr:uid="{00000000-0005-0000-0000-00006D000000}"/>
    <cellStyle name="Texto explicativo 2" xfId="110" xr:uid="{00000000-0005-0000-0000-00006E000000}"/>
    <cellStyle name="Títol de la taula dinàmica" xfId="112" xr:uid="{00000000-0005-0000-0000-000070000000}"/>
    <cellStyle name="Título 1 2" xfId="113" xr:uid="{00000000-0005-0000-0000-000071000000}"/>
    <cellStyle name="Título 2 2" xfId="114" xr:uid="{00000000-0005-0000-0000-000072000000}"/>
    <cellStyle name="Título 3 2" xfId="115" xr:uid="{00000000-0005-0000-0000-000073000000}"/>
    <cellStyle name="Título 4" xfId="116" xr:uid="{00000000-0005-0000-0000-000074000000}"/>
    <cellStyle name="Título de la tabla dinámica" xfId="132" xr:uid="{00000000-0005-0000-0000-000084000000}"/>
    <cellStyle name="Total 2" xfId="111" xr:uid="{00000000-0005-0000-0000-00006F000000}"/>
    <cellStyle name="Valor de la tabla dinámica" xfId="133" xr:uid="{00000000-0005-0000-0000-000085000000}"/>
    <cellStyle name="Valor de la taula dinàmica" xfId="117" xr:uid="{00000000-0005-0000-0000-000075000000}"/>
    <cellStyle name="Warning 1" xfId="118" xr:uid="{00000000-0005-0000-0000-000076000000}"/>
    <cellStyle name="Warning 20" xfId="119" xr:uid="{00000000-0005-0000-0000-000077000000}"/>
  </cellStyles>
  <dxfs count="0"/>
  <tableStyles count="0" defaultTableStyle="TableStyleMedium2" defaultPivotStyle="PivotStyleLight16"/>
  <colors>
    <indexedColors>
      <rgbColor rgb="FF000000"/>
      <rgbColor rgb="FFFFFFFF"/>
      <rgbColor rgb="FFFF0000"/>
      <rgbColor rgb="FFF2DCDB"/>
      <rgbColor rgb="FFFFCDCE"/>
      <rgbColor rgb="FFFFFF00"/>
      <rgbColor rgb="FFE16173"/>
      <rgbColor rgb="FFDDDDDD"/>
      <rgbColor rgb="FF7E0021"/>
      <rgbColor rgb="FF0B4F2D"/>
      <rgbColor rgb="FFFFD7D7"/>
      <rgbColor rgb="FFBF5427"/>
      <rgbColor rgb="FFBF0041"/>
      <rgbColor rgb="FF0070C0"/>
      <rgbColor rgb="FFBCB8C1"/>
      <rgbColor rgb="FF808080"/>
      <rgbColor rgb="FF92B5E3"/>
      <rgbColor rgb="FF993366"/>
      <rgbColor rgb="FFFFFECD"/>
      <rgbColor rgb="FFDCE7F4"/>
      <rgbColor rgb="FFD20000"/>
      <rgbColor rgb="FFE89283"/>
      <rgbColor rgb="FF006ACB"/>
      <rgbColor rgb="FFD9D9D9"/>
      <rgbColor rgb="FFF8E7E3"/>
      <rgbColor rgb="FFFF420E"/>
      <rgbColor rgb="FFFFD8CE"/>
      <rgbColor rgb="FFF2F2F2"/>
      <rgbColor rgb="FFCB023E"/>
      <rgbColor rgb="FFC00000"/>
      <rgbColor rgb="FF21575F"/>
      <rgbColor rgb="FFF2DBDB"/>
      <rgbColor rgb="FFB3B3B3"/>
      <rgbColor rgb="FFEEEEEE"/>
      <rgbColor rgb="FFCCFFDB"/>
      <rgbColor rgb="FFFFF7D0"/>
      <rgbColor rgb="FF83CAFF"/>
      <rgbColor rgb="FFE89B90"/>
      <rgbColor rgb="FFB4AEBE"/>
      <rgbColor rgb="FFFACFA9"/>
      <rgbColor rgb="FF376092"/>
      <rgbColor rgb="FFB2B2B2"/>
      <rgbColor rgb="FF81D41A"/>
      <rgbColor rgb="FFFFD320"/>
      <rgbColor rgb="FFDB9991"/>
      <rgbColor rgb="FFFF6600"/>
      <rgbColor rgb="FF7F807B"/>
      <rgbColor rgb="FF8B8B8B"/>
      <rgbColor rgb="FF002057"/>
      <rgbColor rgb="FF5EB91E"/>
      <rgbColor rgb="FF003300"/>
      <rgbColor rgb="FF303030"/>
      <rgbColor rgb="FF993300"/>
      <rgbColor rgb="FFC9211E"/>
      <rgbColor rgb="FF16497E"/>
      <rgbColor rgb="FF333333"/>
      <rgbColor rgb="00003366"/>
      <rgbColor rgb="00339966"/>
      <rgbColor rgb="00003300"/>
      <rgbColor rgb="00333300"/>
      <rgbColor rgb="00993300"/>
      <rgbColor rgb="00993366"/>
      <rgbColor rgb="00333399"/>
      <rgbColor rgb="00333333"/>
    </indexedColors>
    <mruColors>
      <color rgb="FFF2F2F2"/>
      <color rgb="FFCB023E"/>
      <color rgb="FFF2DCDB"/>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8.xml"/><Relationship Id="rId52"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layoutTarget val="inner"/>
          <c:xMode val="edge"/>
          <c:yMode val="edge"/>
          <c:x val="0.11364890974330701"/>
          <c:y val="0.16903827281648701"/>
          <c:w val="0.83059619100193205"/>
          <c:h val="0.74423454367026498"/>
        </c:manualLayout>
      </c:layout>
      <c:lineChart>
        <c:grouping val="standard"/>
        <c:varyColors val="0"/>
        <c:ser>
          <c:idx val="0"/>
          <c:order val="0"/>
          <c:tx>
            <c:strRef>
              <c:f>'G1.'!$A$18</c:f>
              <c:strCache>
                <c:ptCount val="1"/>
                <c:pt idx="0">
                  <c:v>ATUR REGISTRAT</c:v>
                </c:pt>
              </c:strCache>
            </c:strRef>
          </c:tx>
          <c:spPr>
            <a:ln>
              <a:prstDash val="solid"/>
            </a:ln>
          </c:spPr>
          <c:marker>
            <c:symbol val="none"/>
          </c:marker>
          <c:cat>
            <c:numRef>
              <c:f>'G1.'!$B$17:$F$17</c:f>
              <c:numCache>
                <c:formatCode>General</c:formatCode>
                <c:ptCount val="5"/>
                <c:pt idx="0">
                  <c:v>2021</c:v>
                </c:pt>
                <c:pt idx="1">
                  <c:v>2022</c:v>
                </c:pt>
                <c:pt idx="2">
                  <c:v>2023</c:v>
                </c:pt>
                <c:pt idx="3">
                  <c:v>2024</c:v>
                </c:pt>
                <c:pt idx="4">
                  <c:v>2025</c:v>
                </c:pt>
              </c:numCache>
            </c:numRef>
          </c:cat>
          <c:val>
            <c:numRef>
              <c:f>'G1.'!$B$18:$F$18</c:f>
              <c:numCache>
                <c:formatCode>#,##0</c:formatCode>
                <c:ptCount val="5"/>
                <c:pt idx="0">
                  <c:v>65618.25</c:v>
                </c:pt>
                <c:pt idx="1">
                  <c:v>40304.25</c:v>
                </c:pt>
                <c:pt idx="2">
                  <c:v>31529</c:v>
                </c:pt>
                <c:pt idx="3">
                  <c:v>28943</c:v>
                </c:pt>
                <c:pt idx="4">
                  <c:v>27429</c:v>
                </c:pt>
              </c:numCache>
            </c:numRef>
          </c:val>
          <c:smooth val="0"/>
          <c:extLst>
            <c:ext xmlns:c16="http://schemas.microsoft.com/office/drawing/2014/chart" uri="{C3380CC4-5D6E-409C-BE32-E72D297353CC}">
              <c16:uniqueId val="{00000000-1000-48F8-A681-B9BBD8363A36}"/>
            </c:ext>
          </c:extLst>
        </c:ser>
        <c:ser>
          <c:idx val="1"/>
          <c:order val="1"/>
          <c:tx>
            <c:strRef>
              <c:f>'G1.'!$A$19</c:f>
              <c:strCache>
                <c:ptCount val="1"/>
                <c:pt idx="0">
                  <c:v>Atur registrat Homes</c:v>
                </c:pt>
              </c:strCache>
            </c:strRef>
          </c:tx>
          <c:spPr>
            <a:ln>
              <a:prstDash val="solid"/>
            </a:ln>
          </c:spPr>
          <c:marker>
            <c:symbol val="none"/>
          </c:marker>
          <c:cat>
            <c:numRef>
              <c:f>'G1.'!$B$17:$F$17</c:f>
              <c:numCache>
                <c:formatCode>General</c:formatCode>
                <c:ptCount val="5"/>
                <c:pt idx="0">
                  <c:v>2021</c:v>
                </c:pt>
                <c:pt idx="1">
                  <c:v>2022</c:v>
                </c:pt>
                <c:pt idx="2">
                  <c:v>2023</c:v>
                </c:pt>
                <c:pt idx="3">
                  <c:v>2024</c:v>
                </c:pt>
                <c:pt idx="4">
                  <c:v>2025</c:v>
                </c:pt>
              </c:numCache>
            </c:numRef>
          </c:cat>
          <c:val>
            <c:numRef>
              <c:f>'G1.'!$B$19:$F$19</c:f>
              <c:numCache>
                <c:formatCode>#,##0</c:formatCode>
                <c:ptCount val="5"/>
                <c:pt idx="0">
                  <c:v>29442.416666666701</c:v>
                </c:pt>
                <c:pt idx="1">
                  <c:v>17103.583333333299</c:v>
                </c:pt>
                <c:pt idx="2">
                  <c:v>13204</c:v>
                </c:pt>
                <c:pt idx="3">
                  <c:v>12442</c:v>
                </c:pt>
                <c:pt idx="4">
                  <c:v>11857</c:v>
                </c:pt>
              </c:numCache>
            </c:numRef>
          </c:val>
          <c:smooth val="0"/>
          <c:extLst>
            <c:ext xmlns:c16="http://schemas.microsoft.com/office/drawing/2014/chart" uri="{C3380CC4-5D6E-409C-BE32-E72D297353CC}">
              <c16:uniqueId val="{00000001-1000-48F8-A681-B9BBD8363A36}"/>
            </c:ext>
          </c:extLst>
        </c:ser>
        <c:ser>
          <c:idx val="2"/>
          <c:order val="2"/>
          <c:tx>
            <c:strRef>
              <c:f>'G1.'!$A$20</c:f>
              <c:strCache>
                <c:ptCount val="1"/>
                <c:pt idx="0">
                  <c:v>Atur registrat Dones</c:v>
                </c:pt>
              </c:strCache>
            </c:strRef>
          </c:tx>
          <c:spPr>
            <a:ln>
              <a:prstDash val="solid"/>
            </a:ln>
          </c:spPr>
          <c:marker>
            <c:symbol val="none"/>
          </c:marker>
          <c:cat>
            <c:numRef>
              <c:f>'G1.'!$B$17:$F$17</c:f>
              <c:numCache>
                <c:formatCode>General</c:formatCode>
                <c:ptCount val="5"/>
                <c:pt idx="0">
                  <c:v>2021</c:v>
                </c:pt>
                <c:pt idx="1">
                  <c:v>2022</c:v>
                </c:pt>
                <c:pt idx="2">
                  <c:v>2023</c:v>
                </c:pt>
                <c:pt idx="3">
                  <c:v>2024</c:v>
                </c:pt>
                <c:pt idx="4">
                  <c:v>2025</c:v>
                </c:pt>
              </c:numCache>
            </c:numRef>
          </c:cat>
          <c:val>
            <c:numRef>
              <c:f>'G1.'!$B$20:$F$20</c:f>
              <c:numCache>
                <c:formatCode>#,##0</c:formatCode>
                <c:ptCount val="5"/>
                <c:pt idx="0">
                  <c:v>36175.833333333299</c:v>
                </c:pt>
                <c:pt idx="1">
                  <c:v>23200.666666666701</c:v>
                </c:pt>
                <c:pt idx="2">
                  <c:v>18325</c:v>
                </c:pt>
                <c:pt idx="3">
                  <c:v>16501</c:v>
                </c:pt>
                <c:pt idx="4">
                  <c:v>15572</c:v>
                </c:pt>
              </c:numCache>
            </c:numRef>
          </c:val>
          <c:smooth val="0"/>
          <c:extLst>
            <c:ext xmlns:c16="http://schemas.microsoft.com/office/drawing/2014/chart" uri="{C3380CC4-5D6E-409C-BE32-E72D297353CC}">
              <c16:uniqueId val="{00000002-1000-48F8-A681-B9BBD8363A36}"/>
            </c:ext>
          </c:extLst>
        </c:ser>
        <c:ser>
          <c:idx val="3"/>
          <c:order val="3"/>
          <c:tx>
            <c:strRef>
              <c:f>'G1.'!$A$21</c:f>
              <c:strCache>
                <c:ptCount val="1"/>
                <c:pt idx="0">
                  <c:v>DEMANDANTS</c:v>
                </c:pt>
              </c:strCache>
            </c:strRef>
          </c:tx>
          <c:spPr>
            <a:ln>
              <a:prstDash val="solid"/>
            </a:ln>
          </c:spPr>
          <c:marker>
            <c:symbol val="none"/>
          </c:marker>
          <c:cat>
            <c:numRef>
              <c:f>'G1.'!$B$17:$F$17</c:f>
              <c:numCache>
                <c:formatCode>General</c:formatCode>
                <c:ptCount val="5"/>
                <c:pt idx="0">
                  <c:v>2021</c:v>
                </c:pt>
                <c:pt idx="1">
                  <c:v>2022</c:v>
                </c:pt>
                <c:pt idx="2">
                  <c:v>2023</c:v>
                </c:pt>
                <c:pt idx="3">
                  <c:v>2024</c:v>
                </c:pt>
                <c:pt idx="4">
                  <c:v>2025</c:v>
                </c:pt>
              </c:numCache>
            </c:numRef>
          </c:cat>
          <c:val>
            <c:numRef>
              <c:f>'G1.'!$B$21:$F$21</c:f>
              <c:numCache>
                <c:formatCode>#,##0</c:formatCode>
                <c:ptCount val="5"/>
                <c:pt idx="0">
                  <c:v>143129.25</c:v>
                </c:pt>
                <c:pt idx="1">
                  <c:v>86712</c:v>
                </c:pt>
                <c:pt idx="2">
                  <c:v>83855</c:v>
                </c:pt>
                <c:pt idx="3">
                  <c:v>84218</c:v>
                </c:pt>
                <c:pt idx="4">
                  <c:v>85946</c:v>
                </c:pt>
              </c:numCache>
            </c:numRef>
          </c:val>
          <c:smooth val="0"/>
          <c:extLst>
            <c:ext xmlns:c16="http://schemas.microsoft.com/office/drawing/2014/chart" uri="{C3380CC4-5D6E-409C-BE32-E72D297353CC}">
              <c16:uniqueId val="{00000003-1000-48F8-A681-B9BBD8363A36}"/>
            </c:ext>
          </c:extLst>
        </c:ser>
        <c:ser>
          <c:idx val="4"/>
          <c:order val="4"/>
          <c:tx>
            <c:strRef>
              <c:f>'G1.'!$A$22</c:f>
              <c:strCache>
                <c:ptCount val="1"/>
                <c:pt idx="0">
                  <c:v>Demandants Homes</c:v>
                </c:pt>
              </c:strCache>
            </c:strRef>
          </c:tx>
          <c:spPr>
            <a:ln>
              <a:prstDash val="solid"/>
            </a:ln>
          </c:spPr>
          <c:marker>
            <c:symbol val="none"/>
          </c:marker>
          <c:cat>
            <c:numRef>
              <c:f>'G1.'!$B$17:$F$17</c:f>
              <c:numCache>
                <c:formatCode>General</c:formatCode>
                <c:ptCount val="5"/>
                <c:pt idx="0">
                  <c:v>2021</c:v>
                </c:pt>
                <c:pt idx="1">
                  <c:v>2022</c:v>
                </c:pt>
                <c:pt idx="2">
                  <c:v>2023</c:v>
                </c:pt>
                <c:pt idx="3">
                  <c:v>2024</c:v>
                </c:pt>
                <c:pt idx="4">
                  <c:v>2025</c:v>
                </c:pt>
              </c:numCache>
            </c:numRef>
          </c:cat>
          <c:val>
            <c:numRef>
              <c:f>'G1.'!$B$22:$F$22</c:f>
              <c:numCache>
                <c:formatCode>#,##0</c:formatCode>
                <c:ptCount val="5"/>
                <c:pt idx="0">
                  <c:v>64008.25</c:v>
                </c:pt>
                <c:pt idx="1">
                  <c:v>37010.083333333299</c:v>
                </c:pt>
                <c:pt idx="2">
                  <c:v>35763</c:v>
                </c:pt>
                <c:pt idx="3">
                  <c:v>36387</c:v>
                </c:pt>
                <c:pt idx="4">
                  <c:v>37190</c:v>
                </c:pt>
              </c:numCache>
            </c:numRef>
          </c:val>
          <c:smooth val="0"/>
          <c:extLst>
            <c:ext xmlns:c16="http://schemas.microsoft.com/office/drawing/2014/chart" uri="{C3380CC4-5D6E-409C-BE32-E72D297353CC}">
              <c16:uniqueId val="{00000004-1000-48F8-A681-B9BBD8363A36}"/>
            </c:ext>
          </c:extLst>
        </c:ser>
        <c:ser>
          <c:idx val="5"/>
          <c:order val="5"/>
          <c:tx>
            <c:strRef>
              <c:f>'G1.'!$A$23</c:f>
              <c:strCache>
                <c:ptCount val="1"/>
                <c:pt idx="0">
                  <c:v>Demandants Dones</c:v>
                </c:pt>
              </c:strCache>
            </c:strRef>
          </c:tx>
          <c:spPr>
            <a:ln>
              <a:prstDash val="solid"/>
            </a:ln>
          </c:spPr>
          <c:marker>
            <c:symbol val="none"/>
          </c:marker>
          <c:cat>
            <c:numRef>
              <c:f>'G1.'!$B$17:$F$17</c:f>
              <c:numCache>
                <c:formatCode>General</c:formatCode>
                <c:ptCount val="5"/>
                <c:pt idx="0">
                  <c:v>2021</c:v>
                </c:pt>
                <c:pt idx="1">
                  <c:v>2022</c:v>
                </c:pt>
                <c:pt idx="2">
                  <c:v>2023</c:v>
                </c:pt>
                <c:pt idx="3">
                  <c:v>2024</c:v>
                </c:pt>
                <c:pt idx="4">
                  <c:v>2025</c:v>
                </c:pt>
              </c:numCache>
            </c:numRef>
          </c:cat>
          <c:val>
            <c:numRef>
              <c:f>'G1.'!$B$23:$F$23</c:f>
              <c:numCache>
                <c:formatCode>#,##0</c:formatCode>
                <c:ptCount val="5"/>
                <c:pt idx="0">
                  <c:v>79121</c:v>
                </c:pt>
                <c:pt idx="1">
                  <c:v>49701.916666666701</c:v>
                </c:pt>
                <c:pt idx="2">
                  <c:v>48092</c:v>
                </c:pt>
                <c:pt idx="3">
                  <c:v>47831</c:v>
                </c:pt>
                <c:pt idx="4">
                  <c:v>48756</c:v>
                </c:pt>
              </c:numCache>
            </c:numRef>
          </c:val>
          <c:smooth val="0"/>
          <c:extLst>
            <c:ext xmlns:c16="http://schemas.microsoft.com/office/drawing/2014/chart" uri="{C3380CC4-5D6E-409C-BE32-E72D297353CC}">
              <c16:uniqueId val="{00000005-1000-48F8-A681-B9BBD8363A36}"/>
            </c:ext>
          </c:extLst>
        </c:ser>
        <c:dLbls>
          <c:showLegendKey val="0"/>
          <c:showVal val="0"/>
          <c:showCatName val="0"/>
          <c:showSerName val="0"/>
          <c:showPercent val="0"/>
          <c:showBubbleSize val="0"/>
        </c:dLbls>
        <c:hiLowLines>
          <c:spPr>
            <a:ln w="0">
              <a:noFill/>
              <a:prstDash val="solid"/>
            </a:ln>
          </c:spPr>
        </c:hiLowLines>
        <c:smooth val="0"/>
        <c:axId val="58514754"/>
        <c:axId val="15823850"/>
      </c:lineChart>
      <c:catAx>
        <c:axId val="58514754"/>
        <c:scaling>
          <c:orientation val="minMax"/>
        </c:scaling>
        <c:delete val="0"/>
        <c:axPos val="b"/>
        <c:numFmt formatCode="General" sourceLinked="1"/>
        <c:majorTickMark val="out"/>
        <c:minorTickMark val="none"/>
        <c:tickLblPos val="low"/>
        <c:spPr>
          <a:ln w="6480">
            <a:solidFill>
              <a:srgbClr val="B3B3B3"/>
            </a:solidFill>
            <a:prstDash val="solid"/>
            <a:round/>
          </a:ln>
        </c:spPr>
        <c:txPr>
          <a:bodyPr/>
          <a:lstStyle/>
          <a:p>
            <a:pPr>
              <a:defRPr sz="1000" b="0" strike="noStrike" spc="-1">
                <a:solidFill>
                  <a:srgbClr val="000000"/>
                </a:solidFill>
                <a:latin typeface="Bariol Regular"/>
              </a:defRPr>
            </a:pPr>
            <a:endParaRPr lang="es-ES"/>
          </a:p>
        </c:txPr>
        <c:crossAx val="15823850"/>
        <c:crossesAt val="0"/>
        <c:auto val="1"/>
        <c:lblAlgn val="ctr"/>
        <c:lblOffset val="100"/>
        <c:noMultiLvlLbl val="0"/>
      </c:catAx>
      <c:valAx>
        <c:axId val="15823850"/>
        <c:scaling>
          <c:orientation val="minMax"/>
          <c:max val="145000"/>
          <c:min val="0"/>
        </c:scaling>
        <c:delete val="0"/>
        <c:axPos val="l"/>
        <c:numFmt formatCode="#,##0" sourceLinked="1"/>
        <c:majorTickMark val="out"/>
        <c:minorTickMark val="none"/>
        <c:tickLblPos val="nextTo"/>
        <c:spPr>
          <a:ln w="6480">
            <a:solidFill>
              <a:srgbClr val="B3B3B3"/>
            </a:solidFill>
            <a:prstDash val="solid"/>
            <a:round/>
          </a:ln>
        </c:spPr>
        <c:txPr>
          <a:bodyPr/>
          <a:lstStyle/>
          <a:p>
            <a:pPr>
              <a:defRPr sz="1000" b="0" strike="noStrike" spc="-1">
                <a:solidFill>
                  <a:srgbClr val="000000"/>
                </a:solidFill>
                <a:latin typeface="Bariol Regular"/>
              </a:defRPr>
            </a:pPr>
            <a:endParaRPr lang="es-ES"/>
          </a:p>
        </c:txPr>
        <c:crossAx val="58514754"/>
        <c:crosses val="min"/>
        <c:crossBetween val="midCat"/>
      </c:valAx>
    </c:plotArea>
    <c:legend>
      <c:legendPos val="t"/>
      <c:overlay val="0"/>
      <c:spPr>
        <a:noFill/>
        <a:ln w="0">
          <a:noFill/>
          <a:prstDash val="solid"/>
        </a:ln>
      </c:spPr>
      <c:txPr>
        <a:bodyPr/>
        <a:lstStyle/>
        <a:p>
          <a:pPr>
            <a:defRPr sz="1000" b="0" strike="noStrike" spc="-1">
              <a:solidFill>
                <a:srgbClr val="000000"/>
              </a:solidFill>
              <a:latin typeface="Bariol Regular"/>
            </a:defRPr>
          </a:pPr>
          <a:endParaRPr lang="es-ES"/>
        </a:p>
      </c:txPr>
    </c:legend>
    <c:plotVisOnly val="0"/>
    <c:dispBlanksAs val="gap"/>
    <c:showDLblsOverMax val="1"/>
  </c:chart>
  <c:spPr>
    <a:solidFill>
      <a:srgbClr val="FFFFFF"/>
    </a:solidFill>
    <a:ln w="0">
      <a:no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layoutTarget val="inner"/>
          <c:xMode val="edge"/>
          <c:yMode val="edge"/>
          <c:x val="0.124098025867937"/>
          <c:y val="3.9210940336439501E-2"/>
          <c:w val="0.76473791695030602"/>
          <c:h val="0.87159627254023997"/>
        </c:manualLayout>
      </c:layout>
      <c:lineChart>
        <c:grouping val="standard"/>
        <c:varyColors val="0"/>
        <c:ser>
          <c:idx val="0"/>
          <c:order val="0"/>
          <c:tx>
            <c:strRef>
              <c:f>'G2.'!$A$13</c:f>
              <c:strCache>
                <c:ptCount val="1"/>
                <c:pt idx="0">
                  <c:v>Despesa en les PAO per persona registrada  en situació d’atur en el SOIB</c:v>
                </c:pt>
              </c:strCache>
            </c:strRef>
          </c:tx>
          <c:spPr>
            <a:ln w="36000">
              <a:solidFill>
                <a:srgbClr val="CB023E"/>
              </a:solidFill>
              <a:prstDash val="solid"/>
              <a:round/>
            </a:ln>
          </c:spPr>
          <c:marker>
            <c:symbol val="none"/>
          </c:marker>
          <c:dLbls>
            <c:spPr>
              <a:noFill/>
              <a:ln>
                <a:noFill/>
                <a:prstDash val="solid"/>
              </a:ln>
            </c:spPr>
            <c:txPr>
              <a:bodyPr/>
              <a:lstStyle/>
              <a:p>
                <a:pPr>
                  <a:defRPr sz="1000" b="0" strike="noStrike" spc="-1">
                    <a:solidFill>
                      <a:srgbClr val="000000"/>
                    </a:solidFill>
                    <a:latin typeface="Bariol Regular"/>
                  </a:defRPr>
                </a:pPr>
                <a:endParaRPr lang="es-ES"/>
              </a:p>
            </c:txPr>
            <c:dLblPos val="r"/>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numRef>
              <c:f>'G2.'!$B$10:$E$10</c:f>
              <c:numCache>
                <c:formatCode>General</c:formatCode>
                <c:ptCount val="4"/>
                <c:pt idx="0">
                  <c:v>2021</c:v>
                </c:pt>
                <c:pt idx="1">
                  <c:v>2022</c:v>
                </c:pt>
                <c:pt idx="2">
                  <c:v>2023</c:v>
                </c:pt>
                <c:pt idx="3">
                  <c:v>2024</c:v>
                </c:pt>
              </c:numCache>
            </c:numRef>
          </c:cat>
          <c:val>
            <c:numRef>
              <c:f>'G2.'!$B$13:$E$13</c:f>
              <c:numCache>
                <c:formatCode>#,##0.00\ [$€-C0A];[Red]\-#,##0.00\ [$€-C0A]</c:formatCode>
                <c:ptCount val="4"/>
                <c:pt idx="0">
                  <c:v>1700.5526532353927</c:v>
                </c:pt>
                <c:pt idx="1">
                  <c:v>3718.8398709837488</c:v>
                </c:pt>
                <c:pt idx="2">
                  <c:v>4876.2537980906463</c:v>
                </c:pt>
                <c:pt idx="3">
                  <c:v>5380.0278823895242</c:v>
                </c:pt>
              </c:numCache>
            </c:numRef>
          </c:val>
          <c:smooth val="0"/>
          <c:extLst>
            <c:ext xmlns:c16="http://schemas.microsoft.com/office/drawing/2014/chart" uri="{C3380CC4-5D6E-409C-BE32-E72D297353CC}">
              <c16:uniqueId val="{00000000-C564-4F14-AA0A-4CEF0EE5B08C}"/>
            </c:ext>
          </c:extLst>
        </c:ser>
        <c:dLbls>
          <c:showLegendKey val="0"/>
          <c:showVal val="0"/>
          <c:showCatName val="0"/>
          <c:showSerName val="0"/>
          <c:showPercent val="0"/>
          <c:showBubbleSize val="0"/>
        </c:dLbls>
        <c:hiLowLines>
          <c:spPr>
            <a:ln w="0">
              <a:noFill/>
              <a:prstDash val="solid"/>
            </a:ln>
          </c:spPr>
        </c:hiLowLines>
        <c:smooth val="0"/>
        <c:axId val="97030483"/>
        <c:axId val="93183080"/>
      </c:lineChart>
      <c:catAx>
        <c:axId val="97030483"/>
        <c:scaling>
          <c:orientation val="minMax"/>
        </c:scaling>
        <c:delete val="0"/>
        <c:axPos val="b"/>
        <c:numFmt formatCode="General" sourceLinked="1"/>
        <c:majorTickMark val="none"/>
        <c:minorTickMark val="none"/>
        <c:tickLblPos val="low"/>
        <c:spPr>
          <a:ln w="6480">
            <a:solidFill>
              <a:srgbClr val="B3B3B3"/>
            </a:solidFill>
            <a:prstDash val="solid"/>
            <a:round/>
          </a:ln>
        </c:spPr>
        <c:txPr>
          <a:bodyPr/>
          <a:lstStyle/>
          <a:p>
            <a:pPr>
              <a:defRPr sz="1000" b="0" strike="noStrike" spc="-1">
                <a:solidFill>
                  <a:srgbClr val="000000"/>
                </a:solidFill>
                <a:latin typeface="Bariol Regular"/>
              </a:defRPr>
            </a:pPr>
            <a:endParaRPr lang="es-ES"/>
          </a:p>
        </c:txPr>
        <c:crossAx val="93183080"/>
        <c:crosses val="autoZero"/>
        <c:auto val="1"/>
        <c:lblAlgn val="ctr"/>
        <c:lblOffset val="100"/>
        <c:noMultiLvlLbl val="0"/>
      </c:catAx>
      <c:valAx>
        <c:axId val="93183080"/>
        <c:scaling>
          <c:orientation val="minMax"/>
        </c:scaling>
        <c:delete val="0"/>
        <c:axPos val="l"/>
        <c:numFmt formatCode="#,##0.00\ [$€-C0A];[Red]\-#,##0.00\ [$€-C0A]" sourceLinked="1"/>
        <c:majorTickMark val="none"/>
        <c:minorTickMark val="none"/>
        <c:tickLblPos val="nextTo"/>
        <c:spPr>
          <a:ln w="6480">
            <a:solidFill>
              <a:srgbClr val="B3B3B3"/>
            </a:solidFill>
            <a:prstDash val="solid"/>
            <a:round/>
          </a:ln>
        </c:spPr>
        <c:txPr>
          <a:bodyPr/>
          <a:lstStyle/>
          <a:p>
            <a:pPr>
              <a:defRPr sz="1000" b="0" strike="noStrike" spc="-1">
                <a:solidFill>
                  <a:srgbClr val="000000"/>
                </a:solidFill>
                <a:latin typeface="Bariol Regular"/>
              </a:defRPr>
            </a:pPr>
            <a:endParaRPr lang="es-ES"/>
          </a:p>
        </c:txPr>
        <c:crossAx val="97030483"/>
        <c:crosses val="min"/>
        <c:crossBetween val="midCat"/>
      </c:valAx>
    </c:plotArea>
    <c:plotVisOnly val="0"/>
    <c:dispBlanksAs val="gap"/>
    <c:showDLblsOverMax val="1"/>
  </c:chart>
  <c:spPr>
    <a:solidFill>
      <a:srgbClr val="FFFFFF"/>
    </a:solidFill>
    <a:ln w="0">
      <a:noFill/>
      <a:prstDash val="soli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'G3.'!$B$25</c:f>
              <c:strCache>
                <c:ptCount val="1"/>
                <c:pt idx="0">
                  <c:v>DONES</c:v>
                </c:pt>
              </c:strCache>
            </c:strRef>
          </c:tx>
          <c:spPr>
            <a:solidFill>
              <a:srgbClr val="CB023E"/>
            </a:solidFill>
            <a:ln w="0">
              <a:noFill/>
              <a:prstDash val="solid"/>
            </a:ln>
          </c:spPr>
          <c:invertIfNegative val="0"/>
          <c:dLbls>
            <c:spPr>
              <a:noFill/>
              <a:ln>
                <a:noFill/>
                <a:prstDash val="solid"/>
              </a:ln>
            </c:spPr>
            <c:txPr>
              <a:bodyPr/>
              <a:lstStyle/>
              <a:p>
                <a:pPr>
                  <a:defRPr sz="1000" b="0" strike="noStrike" spc="-1">
                    <a:solidFill>
                      <a:srgbClr val="000000"/>
                    </a:solidFill>
                    <a:latin typeface="Bariol Regular"/>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'G3.'!$A$26:$A$28</c:f>
              <c:strCache>
                <c:ptCount val="3"/>
                <c:pt idx="0">
                  <c:v>16-19 anys</c:v>
                </c:pt>
                <c:pt idx="1">
                  <c:v>20-24 anys</c:v>
                </c:pt>
                <c:pt idx="2">
                  <c:v>25-29 anys</c:v>
                </c:pt>
              </c:strCache>
            </c:strRef>
          </c:cat>
          <c:val>
            <c:numRef>
              <c:f>'G3.'!$B$26:$B$28</c:f>
              <c:numCache>
                <c:formatCode>\ #,##0\ ;\-#,##0\ ;\-00\ ;\ @\ </c:formatCode>
                <c:ptCount val="3"/>
                <c:pt idx="0">
                  <c:v>1457</c:v>
                </c:pt>
                <c:pt idx="1">
                  <c:v>4402</c:v>
                </c:pt>
                <c:pt idx="2">
                  <c:v>5407</c:v>
                </c:pt>
              </c:numCache>
            </c:numRef>
          </c:val>
          <c:extLst>
            <c:ext xmlns:c16="http://schemas.microsoft.com/office/drawing/2014/chart" uri="{C3380CC4-5D6E-409C-BE32-E72D297353CC}">
              <c16:uniqueId val="{00000000-DB5B-4AAC-AD17-DB3D07F637F6}"/>
            </c:ext>
          </c:extLst>
        </c:ser>
        <c:ser>
          <c:idx val="1"/>
          <c:order val="1"/>
          <c:tx>
            <c:strRef>
              <c:f>'G3.'!$C$25</c:f>
              <c:strCache>
                <c:ptCount val="1"/>
                <c:pt idx="0">
                  <c:v>HOMES</c:v>
                </c:pt>
              </c:strCache>
            </c:strRef>
          </c:tx>
          <c:spPr>
            <a:solidFill>
              <a:srgbClr val="EEEEEE"/>
            </a:solidFill>
            <a:ln w="0">
              <a:noFill/>
              <a:prstDash val="solid"/>
            </a:ln>
          </c:spPr>
          <c:invertIfNegative val="0"/>
          <c:dLbls>
            <c:spPr>
              <a:noFill/>
              <a:ln>
                <a:noFill/>
                <a:prstDash val="solid"/>
              </a:ln>
            </c:spPr>
            <c:txPr>
              <a:bodyPr/>
              <a:lstStyle/>
              <a:p>
                <a:pPr>
                  <a:defRPr sz="1000" b="0" strike="noStrike" spc="-1">
                    <a:solidFill>
                      <a:srgbClr val="000000"/>
                    </a:solidFill>
                    <a:latin typeface="Bariol Regular"/>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cat>
            <c:strRef>
              <c:f>'G3.'!$A$26:$A$28</c:f>
              <c:strCache>
                <c:ptCount val="3"/>
                <c:pt idx="0">
                  <c:v>16-19 anys</c:v>
                </c:pt>
                <c:pt idx="1">
                  <c:v>20-24 anys</c:v>
                </c:pt>
                <c:pt idx="2">
                  <c:v>25-29 anys</c:v>
                </c:pt>
              </c:strCache>
            </c:strRef>
          </c:cat>
          <c:val>
            <c:numRef>
              <c:f>'G3.'!$C$26:$C$28</c:f>
              <c:numCache>
                <c:formatCode>\ #,##0\ ;\-#,##0\ ;\-00\ ;\ @\ </c:formatCode>
                <c:ptCount val="3"/>
                <c:pt idx="0">
                  <c:v>2500</c:v>
                </c:pt>
                <c:pt idx="1">
                  <c:v>5299</c:v>
                </c:pt>
                <c:pt idx="2">
                  <c:v>5668</c:v>
                </c:pt>
              </c:numCache>
            </c:numRef>
          </c:val>
          <c:extLst>
            <c:ext xmlns:c16="http://schemas.microsoft.com/office/drawing/2014/chart" uri="{C3380CC4-5D6E-409C-BE32-E72D297353CC}">
              <c16:uniqueId val="{00000001-DB5B-4AAC-AD17-DB3D07F637F6}"/>
            </c:ext>
          </c:extLst>
        </c:ser>
        <c:dLbls>
          <c:showLegendKey val="0"/>
          <c:showVal val="0"/>
          <c:showCatName val="0"/>
          <c:showSerName val="0"/>
          <c:showPercent val="0"/>
          <c:showBubbleSize val="0"/>
        </c:dLbls>
        <c:gapWidth val="150"/>
        <c:axId val="40914278"/>
        <c:axId val="39817188"/>
      </c:barChart>
      <c:catAx>
        <c:axId val="40914278"/>
        <c:scaling>
          <c:orientation val="minMax"/>
        </c:scaling>
        <c:delete val="0"/>
        <c:axPos val="b"/>
        <c:numFmt formatCode="General" sourceLinked="1"/>
        <c:majorTickMark val="none"/>
        <c:minorTickMark val="none"/>
        <c:tickLblPos val="low"/>
        <c:spPr>
          <a:ln w="6480">
            <a:solidFill>
              <a:srgbClr val="B3B3B3"/>
            </a:solidFill>
            <a:prstDash val="solid"/>
            <a:round/>
          </a:ln>
        </c:spPr>
        <c:txPr>
          <a:bodyPr/>
          <a:lstStyle/>
          <a:p>
            <a:pPr>
              <a:defRPr sz="1000" b="0" strike="noStrike" spc="-1">
                <a:solidFill>
                  <a:srgbClr val="000000"/>
                </a:solidFill>
                <a:latin typeface="Bariol Regular"/>
              </a:defRPr>
            </a:pPr>
            <a:endParaRPr lang="es-ES"/>
          </a:p>
        </c:txPr>
        <c:crossAx val="39817188"/>
        <c:crosses val="autoZero"/>
        <c:auto val="1"/>
        <c:lblAlgn val="ctr"/>
        <c:lblOffset val="100"/>
        <c:noMultiLvlLbl val="0"/>
      </c:catAx>
      <c:valAx>
        <c:axId val="39817188"/>
        <c:scaling>
          <c:orientation val="minMax"/>
        </c:scaling>
        <c:delete val="0"/>
        <c:axPos val="l"/>
        <c:numFmt formatCode="\ #,##0\ ;\-#,##0\ ;\-00\ ;\ @\ " sourceLinked="1"/>
        <c:majorTickMark val="out"/>
        <c:minorTickMark val="none"/>
        <c:tickLblPos val="nextTo"/>
        <c:spPr>
          <a:ln w="6480">
            <a:solidFill>
              <a:srgbClr val="B3B3B3"/>
            </a:solidFill>
            <a:prstDash val="solid"/>
            <a:round/>
          </a:ln>
        </c:spPr>
        <c:txPr>
          <a:bodyPr/>
          <a:lstStyle/>
          <a:p>
            <a:pPr>
              <a:defRPr sz="1000" b="0" strike="noStrike" spc="-1">
                <a:solidFill>
                  <a:srgbClr val="000000"/>
                </a:solidFill>
                <a:latin typeface="Bariol Regular"/>
              </a:defRPr>
            </a:pPr>
            <a:endParaRPr lang="es-ES"/>
          </a:p>
        </c:txPr>
        <c:crossAx val="40914278"/>
        <c:crosses val="min"/>
        <c:crossBetween val="between"/>
      </c:valAx>
    </c:plotArea>
    <c:legend>
      <c:legendPos val="b"/>
      <c:overlay val="0"/>
      <c:spPr>
        <a:noFill/>
        <a:ln w="0">
          <a:noFill/>
          <a:prstDash val="solid"/>
        </a:ln>
      </c:spPr>
      <c:txPr>
        <a:bodyPr/>
        <a:lstStyle/>
        <a:p>
          <a:pPr>
            <a:defRPr sz="1000" b="0" strike="noStrike" spc="-1">
              <a:solidFill>
                <a:srgbClr val="000000"/>
              </a:solidFill>
              <a:latin typeface="Bariol Regular"/>
            </a:defRPr>
          </a:pPr>
          <a:endParaRPr lang="es-ES"/>
        </a:p>
      </c:txPr>
    </c:legend>
    <c:plotVisOnly val="0"/>
    <c:dispBlanksAs val="gap"/>
    <c:showDLblsOverMax val="1"/>
  </c:chart>
  <c:spPr>
    <a:solidFill>
      <a:srgbClr val="FFFFFF"/>
    </a:solidFill>
    <a:ln w="0">
      <a:noFill/>
      <a:prstDash val="soli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'G4.'!$C$14</c:f>
              <c:strCache>
                <c:ptCount val="1"/>
                <c:pt idx="0">
                  <c:v>Homes</c:v>
                </c:pt>
              </c:strCache>
            </c:strRef>
          </c:tx>
          <c:spPr>
            <a:solidFill>
              <a:srgbClr val="F2DCDB"/>
            </a:solidFill>
            <a:ln>
              <a:noFill/>
            </a:ln>
            <a:effectLst/>
          </c:spPr>
          <c:invertIfNegative val="0"/>
          <c:cat>
            <c:multiLvlStrRef>
              <c:extLst>
                <c:ext xmlns:c15="http://schemas.microsoft.com/office/drawing/2012/chart" uri="{02D57815-91ED-43cb-92C2-25804820EDAC}">
                  <c15:fullRef>
                    <c15:sqref>'G4.'!$A$15:$B$29</c15:sqref>
                  </c15:fullRef>
                </c:ext>
              </c:extLst>
              <c:f>('G4.'!$A$15:$B$18,'G4.'!$A$20:$B$23,'G4.'!$A$25:$B$28)</c:f>
              <c:multiLvlStrCache>
                <c:ptCount val="12"/>
                <c:lvl>
                  <c:pt idx="0">
                    <c:v>Mallorca</c:v>
                  </c:pt>
                  <c:pt idx="1">
                    <c:v>Menorca</c:v>
                  </c:pt>
                  <c:pt idx="2">
                    <c:v>Eivissa</c:v>
                  </c:pt>
                  <c:pt idx="3">
                    <c:v>Formentera</c:v>
                  </c:pt>
                  <c:pt idx="4">
                    <c:v>Mallorca</c:v>
                  </c:pt>
                  <c:pt idx="5">
                    <c:v>Menorca</c:v>
                  </c:pt>
                  <c:pt idx="6">
                    <c:v>Eivissa</c:v>
                  </c:pt>
                  <c:pt idx="7">
                    <c:v>Formentera</c:v>
                  </c:pt>
                  <c:pt idx="8">
                    <c:v>Mallorca</c:v>
                  </c:pt>
                  <c:pt idx="9">
                    <c:v>Menorca</c:v>
                  </c:pt>
                  <c:pt idx="10">
                    <c:v>Eivissa</c:v>
                  </c:pt>
                  <c:pt idx="11">
                    <c:v>Formentera</c:v>
                  </c:pt>
                </c:lvl>
                <c:lvl>
                  <c:pt idx="0">
                    <c:v>Programa SOIB  Reactiva</c:v>
                  </c:pt>
                  <c:pt idx="4">
                    <c:v>Programes SOIB Joves Qualificats</c:v>
                  </c:pt>
                  <c:pt idx="8">
                    <c:v>Programa SOIB Dona</c:v>
                  </c:pt>
                </c:lvl>
              </c:multiLvlStrCache>
            </c:multiLvlStrRef>
          </c:cat>
          <c:val>
            <c:numRef>
              <c:extLst>
                <c:ext xmlns:c15="http://schemas.microsoft.com/office/drawing/2012/chart" uri="{02D57815-91ED-43cb-92C2-25804820EDAC}">
                  <c15:fullRef>
                    <c15:sqref>'G4.'!$C$15:$C$29</c15:sqref>
                  </c15:fullRef>
                </c:ext>
              </c:extLst>
              <c:f>('G4.'!$C$15:$C$18,'G4.'!$C$20:$C$23,'G4.'!$C$25:$C$28)</c:f>
              <c:numCache>
                <c:formatCode>#,##0</c:formatCode>
                <c:ptCount val="12"/>
                <c:pt idx="0">
                  <c:v>267</c:v>
                </c:pt>
                <c:pt idx="1">
                  <c:v>41</c:v>
                </c:pt>
                <c:pt idx="2">
                  <c:v>28</c:v>
                </c:pt>
                <c:pt idx="3">
                  <c:v>4</c:v>
                </c:pt>
                <c:pt idx="4">
                  <c:v>72</c:v>
                </c:pt>
                <c:pt idx="5">
                  <c:v>7</c:v>
                </c:pt>
                <c:pt idx="6">
                  <c:v>6</c:v>
                </c:pt>
                <c:pt idx="7">
                  <c:v>2</c:v>
                </c:pt>
                <c:pt idx="8">
                  <c:v>0</c:v>
                </c:pt>
                <c:pt idx="9">
                  <c:v>0</c:v>
                </c:pt>
                <c:pt idx="10">
                  <c:v>0</c:v>
                </c:pt>
                <c:pt idx="11">
                  <c:v>0</c:v>
                </c:pt>
              </c:numCache>
            </c:numRef>
          </c:val>
          <c:extLst>
            <c:ext xmlns:c16="http://schemas.microsoft.com/office/drawing/2014/chart" uri="{C3380CC4-5D6E-409C-BE32-E72D297353CC}">
              <c16:uniqueId val="{00000000-9878-4D13-9B5E-4A192424525A}"/>
            </c:ext>
          </c:extLst>
        </c:ser>
        <c:ser>
          <c:idx val="1"/>
          <c:order val="1"/>
          <c:tx>
            <c:strRef>
              <c:f>'G4.'!$D$14</c:f>
              <c:strCache>
                <c:ptCount val="1"/>
                <c:pt idx="0">
                  <c:v>Dones</c:v>
                </c:pt>
              </c:strCache>
            </c:strRef>
          </c:tx>
          <c:spPr>
            <a:solidFill>
              <a:srgbClr val="CB023E"/>
            </a:solidFill>
            <a:ln>
              <a:noFill/>
            </a:ln>
            <a:effectLst/>
          </c:spPr>
          <c:invertIfNegative val="0"/>
          <c:cat>
            <c:multiLvlStrRef>
              <c:extLst>
                <c:ext xmlns:c15="http://schemas.microsoft.com/office/drawing/2012/chart" uri="{02D57815-91ED-43cb-92C2-25804820EDAC}">
                  <c15:fullRef>
                    <c15:sqref>'G4.'!$A$15:$B$29</c15:sqref>
                  </c15:fullRef>
                </c:ext>
              </c:extLst>
              <c:f>('G4.'!$A$15:$B$18,'G4.'!$A$20:$B$23,'G4.'!$A$25:$B$28)</c:f>
              <c:multiLvlStrCache>
                <c:ptCount val="12"/>
                <c:lvl>
                  <c:pt idx="0">
                    <c:v>Mallorca</c:v>
                  </c:pt>
                  <c:pt idx="1">
                    <c:v>Menorca</c:v>
                  </c:pt>
                  <c:pt idx="2">
                    <c:v>Eivissa</c:v>
                  </c:pt>
                  <c:pt idx="3">
                    <c:v>Formentera</c:v>
                  </c:pt>
                  <c:pt idx="4">
                    <c:v>Mallorca</c:v>
                  </c:pt>
                  <c:pt idx="5">
                    <c:v>Menorca</c:v>
                  </c:pt>
                  <c:pt idx="6">
                    <c:v>Eivissa</c:v>
                  </c:pt>
                  <c:pt idx="7">
                    <c:v>Formentera</c:v>
                  </c:pt>
                  <c:pt idx="8">
                    <c:v>Mallorca</c:v>
                  </c:pt>
                  <c:pt idx="9">
                    <c:v>Menorca</c:v>
                  </c:pt>
                  <c:pt idx="10">
                    <c:v>Eivissa</c:v>
                  </c:pt>
                  <c:pt idx="11">
                    <c:v>Formentera</c:v>
                  </c:pt>
                </c:lvl>
                <c:lvl>
                  <c:pt idx="0">
                    <c:v>Programa SOIB  Reactiva</c:v>
                  </c:pt>
                  <c:pt idx="4">
                    <c:v>Programes SOIB Joves Qualificats</c:v>
                  </c:pt>
                  <c:pt idx="8">
                    <c:v>Programa SOIB Dona</c:v>
                  </c:pt>
                </c:lvl>
              </c:multiLvlStrCache>
            </c:multiLvlStrRef>
          </c:cat>
          <c:val>
            <c:numRef>
              <c:extLst>
                <c:ext xmlns:c15="http://schemas.microsoft.com/office/drawing/2012/chart" uri="{02D57815-91ED-43cb-92C2-25804820EDAC}">
                  <c15:fullRef>
                    <c15:sqref>'G4.'!$D$15:$D$29</c15:sqref>
                  </c15:fullRef>
                </c:ext>
              </c:extLst>
              <c:f>('G4.'!$D$15:$D$18,'G4.'!$D$20:$D$23,'G4.'!$D$25:$D$28)</c:f>
              <c:numCache>
                <c:formatCode>#,##0</c:formatCode>
                <c:ptCount val="12"/>
                <c:pt idx="0">
                  <c:v>209</c:v>
                </c:pt>
                <c:pt idx="1">
                  <c:v>41</c:v>
                </c:pt>
                <c:pt idx="2">
                  <c:v>40</c:v>
                </c:pt>
                <c:pt idx="3">
                  <c:v>3</c:v>
                </c:pt>
                <c:pt idx="4">
                  <c:v>108</c:v>
                </c:pt>
                <c:pt idx="5">
                  <c:v>25</c:v>
                </c:pt>
                <c:pt idx="6">
                  <c:v>10</c:v>
                </c:pt>
                <c:pt idx="7">
                  <c:v>2</c:v>
                </c:pt>
                <c:pt idx="8">
                  <c:v>59</c:v>
                </c:pt>
                <c:pt idx="9">
                  <c:v>8</c:v>
                </c:pt>
                <c:pt idx="10">
                  <c:v>0</c:v>
                </c:pt>
                <c:pt idx="11">
                  <c:v>4</c:v>
                </c:pt>
              </c:numCache>
            </c:numRef>
          </c:val>
          <c:extLst>
            <c:ext xmlns:c16="http://schemas.microsoft.com/office/drawing/2014/chart" uri="{C3380CC4-5D6E-409C-BE32-E72D297353CC}">
              <c16:uniqueId val="{00000001-9878-4D13-9B5E-4A192424525A}"/>
            </c:ext>
          </c:extLst>
        </c:ser>
        <c:dLbls>
          <c:showLegendKey val="0"/>
          <c:showVal val="0"/>
          <c:showCatName val="0"/>
          <c:showSerName val="0"/>
          <c:showPercent val="0"/>
          <c:showBubbleSize val="0"/>
        </c:dLbls>
        <c:gapWidth val="219"/>
        <c:overlap val="-27"/>
        <c:axId val="747421535"/>
        <c:axId val="747419135"/>
        <c:extLst>
          <c:ext xmlns:c15="http://schemas.microsoft.com/office/drawing/2012/chart" uri="{02D57815-91ED-43cb-92C2-25804820EDAC}">
            <c15:filteredBarSeries>
              <c15:ser>
                <c:idx val="2"/>
                <c:order val="2"/>
                <c:tx>
                  <c:strRef>
                    <c:extLst>
                      <c:ext uri="{02D57815-91ED-43cb-92C2-25804820EDAC}">
                        <c15:formulaRef>
                          <c15:sqref>'G4.'!$E$14</c15:sqref>
                        </c15:formulaRef>
                      </c:ext>
                    </c:extLst>
                    <c:strCache>
                      <c:ptCount val="1"/>
                      <c:pt idx="0">
                        <c:v>TOTAL</c:v>
                      </c:pt>
                    </c:strCache>
                  </c:strRef>
                </c:tx>
                <c:spPr>
                  <a:solidFill>
                    <a:srgbClr val="D9D9D9"/>
                  </a:solidFill>
                  <a:ln>
                    <a:noFill/>
                  </a:ln>
                  <a:effectLst/>
                </c:spPr>
                <c:invertIfNegative val="0"/>
                <c:cat>
                  <c:multiLvlStrRef>
                    <c:extLst>
                      <c:ext uri="{02D57815-91ED-43cb-92C2-25804820EDAC}">
                        <c15:fullRef>
                          <c15:sqref>'G4.'!$A$15:$B$29</c15:sqref>
                        </c15:fullRef>
                        <c15:formulaRef>
                          <c15:sqref>('G4.'!$A$15:$B$18,'G4.'!$A$20:$B$23,'G4.'!$A$25:$B$28)</c15:sqref>
                        </c15:formulaRef>
                      </c:ext>
                    </c:extLst>
                    <c:multiLvlStrCache>
                      <c:ptCount val="12"/>
                      <c:lvl>
                        <c:pt idx="0">
                          <c:v>Mallorca</c:v>
                        </c:pt>
                        <c:pt idx="1">
                          <c:v>Menorca</c:v>
                        </c:pt>
                        <c:pt idx="2">
                          <c:v>Eivissa</c:v>
                        </c:pt>
                        <c:pt idx="3">
                          <c:v>Formentera</c:v>
                        </c:pt>
                        <c:pt idx="4">
                          <c:v>Mallorca</c:v>
                        </c:pt>
                        <c:pt idx="5">
                          <c:v>Menorca</c:v>
                        </c:pt>
                        <c:pt idx="6">
                          <c:v>Eivissa</c:v>
                        </c:pt>
                        <c:pt idx="7">
                          <c:v>Formentera</c:v>
                        </c:pt>
                        <c:pt idx="8">
                          <c:v>Mallorca</c:v>
                        </c:pt>
                        <c:pt idx="9">
                          <c:v>Menorca</c:v>
                        </c:pt>
                        <c:pt idx="10">
                          <c:v>Eivissa</c:v>
                        </c:pt>
                        <c:pt idx="11">
                          <c:v>Formentera</c:v>
                        </c:pt>
                      </c:lvl>
                      <c:lvl>
                        <c:pt idx="0">
                          <c:v>Programa SOIB  Reactiva</c:v>
                        </c:pt>
                        <c:pt idx="4">
                          <c:v>Programes SOIB Joves Qualificats</c:v>
                        </c:pt>
                        <c:pt idx="8">
                          <c:v>Programa SOIB Dona</c:v>
                        </c:pt>
                      </c:lvl>
                    </c:multiLvlStrCache>
                  </c:multiLvlStrRef>
                </c:cat>
                <c:val>
                  <c:numRef>
                    <c:extLst>
                      <c:ext uri="{02D57815-91ED-43cb-92C2-25804820EDAC}">
                        <c15:fullRef>
                          <c15:sqref>'G4.'!$E$15:$E$29</c15:sqref>
                        </c15:fullRef>
                        <c15:formulaRef>
                          <c15:sqref>('G4.'!$E$15:$E$18,'G4.'!$E$20:$E$23,'G4.'!$E$25:$E$28)</c15:sqref>
                        </c15:formulaRef>
                      </c:ext>
                    </c:extLst>
                    <c:numCache>
                      <c:formatCode>#,##0</c:formatCode>
                      <c:ptCount val="12"/>
                      <c:pt idx="0">
                        <c:v>476</c:v>
                      </c:pt>
                      <c:pt idx="1">
                        <c:v>82</c:v>
                      </c:pt>
                      <c:pt idx="2">
                        <c:v>68</c:v>
                      </c:pt>
                      <c:pt idx="3">
                        <c:v>7</c:v>
                      </c:pt>
                      <c:pt idx="4">
                        <c:v>180</c:v>
                      </c:pt>
                      <c:pt idx="5">
                        <c:v>32</c:v>
                      </c:pt>
                      <c:pt idx="6">
                        <c:v>16</c:v>
                      </c:pt>
                      <c:pt idx="7">
                        <c:v>4</c:v>
                      </c:pt>
                      <c:pt idx="8">
                        <c:v>59</c:v>
                      </c:pt>
                      <c:pt idx="9">
                        <c:v>8</c:v>
                      </c:pt>
                      <c:pt idx="10">
                        <c:v>0</c:v>
                      </c:pt>
                      <c:pt idx="11">
                        <c:v>4</c:v>
                      </c:pt>
                    </c:numCache>
                  </c:numRef>
                </c:val>
                <c:extLst>
                  <c:ext xmlns:c16="http://schemas.microsoft.com/office/drawing/2014/chart" uri="{C3380CC4-5D6E-409C-BE32-E72D297353CC}">
                    <c16:uniqueId val="{00000002-9878-4D13-9B5E-4A192424525A}"/>
                  </c:ext>
                </c:extLst>
              </c15:ser>
            </c15:filteredBarSeries>
          </c:ext>
        </c:extLst>
      </c:barChart>
      <c:catAx>
        <c:axId val="7474215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747419135"/>
        <c:crosses val="autoZero"/>
        <c:auto val="1"/>
        <c:lblAlgn val="ctr"/>
        <c:lblOffset val="100"/>
        <c:noMultiLvlLbl val="0"/>
      </c:catAx>
      <c:valAx>
        <c:axId val="747419135"/>
        <c:scaling>
          <c:orientation val="minMax"/>
          <c:max val="27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7474215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52200</xdr:rowOff>
    </xdr:from>
    <xdr:to>
      <xdr:col>5</xdr:col>
      <xdr:colOff>514715</xdr:colOff>
      <xdr:row>14</xdr:row>
      <xdr:rowOff>37440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100080</xdr:colOff>
      <xdr:row>1</xdr:row>
      <xdr:rowOff>40680</xdr:rowOff>
    </xdr:from>
    <xdr:to>
      <xdr:col>4</xdr:col>
      <xdr:colOff>393390</xdr:colOff>
      <xdr:row>7</xdr:row>
      <xdr:rowOff>1546395</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19440</xdr:colOff>
      <xdr:row>2</xdr:row>
      <xdr:rowOff>28440</xdr:rowOff>
    </xdr:from>
    <xdr:to>
      <xdr:col>7</xdr:col>
      <xdr:colOff>595727</xdr:colOff>
      <xdr:row>19</xdr:row>
      <xdr:rowOff>105120</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42862</xdr:colOff>
      <xdr:row>1</xdr:row>
      <xdr:rowOff>15875</xdr:rowOff>
    </xdr:from>
    <xdr:to>
      <xdr:col>1</xdr:col>
      <xdr:colOff>1860550</xdr:colOff>
      <xdr:row>10</xdr:row>
      <xdr:rowOff>44450</xdr:rowOff>
    </xdr:to>
    <xdr:graphicFrame macro="">
      <xdr:nvGraphicFramePr>
        <xdr:cNvPr id="4" name="Gráfico 3">
          <a:extLst>
            <a:ext uri="{FF2B5EF4-FFF2-40B4-BE49-F238E27FC236}">
              <a16:creationId xmlns:a16="http://schemas.microsoft.com/office/drawing/2014/main" id="{35EDF6DD-C3C5-6BA2-BEAF-9803AABDF7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G6."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Q37."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G9."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Q33."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Q35."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Q36."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Q40."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Q4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6"/>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37"/>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9"/>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33"/>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35"/>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36"/>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40"/>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41"/>
    </sheetNames>
    <sheetDataSet>
      <sheetData sheetId="0"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Bariol Regular" panose="020F0302020204030204"/>
        <a:ea typeface="Bariol Regular"/>
        <a:cs typeface="Bariol Regular"/>
        <a:font script="Jpan" typeface="Bariol Regular"/>
        <a:font script="Hang" typeface="Bariol Regular"/>
        <a:font script="Hans" typeface="Bariol Regular"/>
        <a:font script="Hant" typeface="Bariol Regular"/>
        <a:font script="Arab" typeface="Bariol Regular"/>
        <a:font script="Hebr" typeface="Bariol Regular"/>
        <a:font script="Thai" typeface="Bariol Regular"/>
        <a:font script="Ethi" typeface="Bariol Regular"/>
        <a:font script="Beng" typeface="Bariol Regular"/>
        <a:font script="Gujr" typeface="Bariol Regular"/>
        <a:font script="Khmr" typeface="Bariol Regular"/>
        <a:font script="Knda" typeface="Bariol Regular"/>
        <a:font script="Guru" typeface="Bariol Regular"/>
        <a:font script="Cans" typeface="Bariol Regular"/>
        <a:font script="Cher" typeface="Bariol Regular"/>
        <a:font script="Yiii" typeface="Bariol Regular"/>
        <a:font script="Tibt" typeface="Bariol Regular"/>
        <a:font script="Thaa" typeface="Bariol Regular"/>
        <a:font script="Deva" typeface="Bariol Regular"/>
        <a:font script="Telu" typeface="Bariol Regular"/>
        <a:font script="Taml" typeface="Bariol Regular"/>
        <a:font script="Syrc" typeface="Bariol Regular"/>
        <a:font script="Orya" typeface="Bariol Regular"/>
        <a:font script="Mlym" typeface="Bariol Regular"/>
        <a:font script="Laoo" typeface="Bariol Regular"/>
        <a:font script="Sinh" typeface="Bariol Regular"/>
        <a:font script="Mong" typeface="Bariol Regular"/>
        <a:font script="Viet" typeface="Bariol Regular"/>
        <a:font script="Uigh" typeface="Bariol Regular"/>
        <a:font script="Geor" typeface="Bariol Regular"/>
        <a:font script="Armn" typeface="Bariol Regular"/>
        <a:font script="Bugi" typeface="Bariol Regular"/>
        <a:font script="Bopo" typeface="Bariol Regular"/>
        <a:font script="Java" typeface="Bariol Regular"/>
        <a:font script="Lisu" typeface="Bariol Regular"/>
        <a:font script="Mymr" typeface="Bariol Regular"/>
        <a:font script="Nkoo" typeface="Bariol Regular"/>
        <a:font script="Olck" typeface="Bariol Regular"/>
        <a:font script="Osma" typeface="Bariol Regular"/>
        <a:font script="Phag" typeface="Bariol Regular"/>
        <a:font script="Syrn" typeface="Bariol Regular"/>
        <a:font script="Syrj" typeface="Bariol Regular"/>
        <a:font script="Syre" typeface="Bariol Regular"/>
        <a:font script="Sora" typeface="Bariol Regular"/>
        <a:font script="Tale" typeface="Bariol Regular"/>
        <a:font script="Talu" typeface="Bariol Regular"/>
        <a:font script="Tfng" typeface="Bariol Regular"/>
      </a:majorFont>
      <a:minorFont>
        <a:latin typeface="Bariol Regular" panose="020F0502020204030204"/>
        <a:ea typeface="Bariol Regular"/>
        <a:cs typeface="Bariol Regular"/>
        <a:font script="Jpan" typeface="Bariol Regular"/>
        <a:font script="Hang" typeface="Bariol Regular"/>
        <a:font script="Hans" typeface="Bariol Regular"/>
        <a:font script="Hant" typeface="Bariol Regular"/>
        <a:font script="Arab" typeface="Bariol Regular"/>
        <a:font script="Hebr" typeface="Bariol Regular"/>
        <a:font script="Thai" typeface="Bariol Regular"/>
        <a:font script="Ethi" typeface="Bariol Regular"/>
        <a:font script="Beng" typeface="Bariol Regular"/>
        <a:font script="Gujr" typeface="Bariol Regular"/>
        <a:font script="Khmr" typeface="Bariol Regular"/>
        <a:font script="Knda" typeface="Bariol Regular"/>
        <a:font script="Guru" typeface="Bariol Regular"/>
        <a:font script="Cans" typeface="Bariol Regular"/>
        <a:font script="Cher" typeface="Bariol Regular"/>
        <a:font script="Yiii" typeface="Bariol Regular"/>
        <a:font script="Tibt" typeface="Bariol Regular"/>
        <a:font script="Thaa" typeface="Bariol Regular"/>
        <a:font script="Deva" typeface="Bariol Regular"/>
        <a:font script="Telu" typeface="Bariol Regular"/>
        <a:font script="Taml" typeface="Bariol Regular"/>
        <a:font script="Syrc" typeface="Bariol Regular"/>
        <a:font script="Orya" typeface="Bariol Regular"/>
        <a:font script="Mlym" typeface="Bariol Regular"/>
        <a:font script="Laoo" typeface="Bariol Regular"/>
        <a:font script="Sinh" typeface="Bariol Regular"/>
        <a:font script="Mong" typeface="Bariol Regular"/>
        <a:font script="Viet" typeface="Bariol Regular"/>
        <a:font script="Uigh" typeface="Bariol Regular"/>
        <a:font script="Geor" typeface="Bariol Regular"/>
        <a:font script="Armn" typeface="Bariol Regular"/>
        <a:font script="Bugi" typeface="Bariol Regular"/>
        <a:font script="Bopo" typeface="Bariol Regular"/>
        <a:font script="Java" typeface="Bariol Regular"/>
        <a:font script="Lisu" typeface="Bariol Regular"/>
        <a:font script="Mymr" typeface="Bariol Regular"/>
        <a:font script="Nkoo" typeface="Bariol Regular"/>
        <a:font script="Olck" typeface="Bariol Regular"/>
        <a:font script="Osma" typeface="Bariol Regular"/>
        <a:font script="Phag" typeface="Bariol Regular"/>
        <a:font script="Syrn" typeface="Bariol Regular"/>
        <a:font script="Syrj" typeface="Bariol Regular"/>
        <a:font script="Syre" typeface="Bariol Regular"/>
        <a:font script="Sora" typeface="Bariol Regular"/>
        <a:font script="Tale" typeface="Bariol Regular"/>
        <a:font script="Talu" typeface="Bariol Regular"/>
        <a:font script="Tfng" typeface="Bariol Regular"/>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B023E"/>
    <pageSetUpPr fitToPage="1"/>
  </sheetPr>
  <dimension ref="A1:AMJ79"/>
  <sheetViews>
    <sheetView showGridLines="0" tabSelected="1" zoomScale="120" zoomScaleNormal="120" workbookViewId="0">
      <pane ySplit="3" topLeftCell="A4" activePane="bottomLeft" state="frozen"/>
      <selection pane="bottomLeft" activeCell="D34" sqref="D34"/>
    </sheetView>
  </sheetViews>
  <sheetFormatPr baseColWidth="10" defaultColWidth="12" defaultRowHeight="12.75" x14ac:dyDescent="0.2"/>
  <cols>
    <col min="1" max="1" width="10" style="1" customWidth="1"/>
    <col min="2" max="2" width="12" style="1" customWidth="1"/>
    <col min="3" max="3" width="95" customWidth="1"/>
    <col min="4" max="4" width="18" customWidth="1"/>
    <col min="5" max="1024" width="12" style="1" customWidth="1"/>
  </cols>
  <sheetData>
    <row r="1" spans="1:8" ht="24" customHeight="1" x14ac:dyDescent="0.2">
      <c r="A1" s="232" t="s">
        <v>0</v>
      </c>
      <c r="B1" s="233"/>
      <c r="C1" s="233"/>
      <c r="D1" s="233"/>
      <c r="E1" s="107"/>
      <c r="F1" s="107"/>
      <c r="G1" s="107"/>
      <c r="H1" s="107"/>
    </row>
    <row r="2" spans="1:8" x14ac:dyDescent="0.2">
      <c r="A2" s="107"/>
      <c r="B2" s="107"/>
      <c r="C2" s="107"/>
      <c r="D2" s="107"/>
      <c r="E2" s="107"/>
      <c r="F2" s="107"/>
      <c r="G2" s="107"/>
      <c r="H2" s="107"/>
    </row>
    <row r="3" spans="1:8" x14ac:dyDescent="0.2">
      <c r="A3" s="108" t="s">
        <v>1</v>
      </c>
      <c r="B3" s="109" t="s">
        <v>2</v>
      </c>
      <c r="C3" s="109" t="s">
        <v>3</v>
      </c>
      <c r="D3" s="109" t="s">
        <v>4</v>
      </c>
      <c r="E3" s="107"/>
      <c r="F3" s="107"/>
      <c r="G3" s="107"/>
      <c r="H3" s="107"/>
    </row>
    <row r="4" spans="1:8" ht="30" customHeight="1" x14ac:dyDescent="0.2">
      <c r="A4" s="110" t="s">
        <v>5</v>
      </c>
      <c r="B4" s="89" t="s">
        <v>6</v>
      </c>
      <c r="C4" s="89" t="s">
        <v>7</v>
      </c>
      <c r="D4" s="19" t="s">
        <v>8</v>
      </c>
      <c r="E4" s="107"/>
      <c r="F4" s="107"/>
      <c r="G4" s="107"/>
      <c r="H4" s="107"/>
    </row>
    <row r="5" spans="1:8" ht="30" customHeight="1" x14ac:dyDescent="0.2">
      <c r="A5" s="110" t="s">
        <v>9</v>
      </c>
      <c r="B5" s="89" t="s">
        <v>10</v>
      </c>
      <c r="C5" s="89" t="s">
        <v>11</v>
      </c>
      <c r="D5" s="19" t="s">
        <v>8</v>
      </c>
      <c r="E5" s="107"/>
      <c r="F5" s="107"/>
      <c r="G5" s="107"/>
      <c r="H5" s="107"/>
    </row>
    <row r="6" spans="1:8" ht="30" customHeight="1" x14ac:dyDescent="0.2">
      <c r="A6" s="110" t="s">
        <v>12</v>
      </c>
      <c r="B6" s="89" t="s">
        <v>6</v>
      </c>
      <c r="C6" s="89" t="s">
        <v>13</v>
      </c>
      <c r="D6" s="19" t="s">
        <v>8</v>
      </c>
      <c r="E6" s="107"/>
      <c r="F6" s="107"/>
      <c r="G6" s="107"/>
      <c r="H6" s="107"/>
    </row>
    <row r="7" spans="1:8" ht="30" customHeight="1" x14ac:dyDescent="0.2">
      <c r="A7" s="110" t="s">
        <v>14</v>
      </c>
      <c r="B7" s="89" t="s">
        <v>10</v>
      </c>
      <c r="C7" s="89" t="s">
        <v>15</v>
      </c>
      <c r="D7" s="19" t="s">
        <v>8</v>
      </c>
      <c r="E7" s="107"/>
      <c r="F7" s="107"/>
      <c r="G7" s="107"/>
      <c r="H7" s="107"/>
    </row>
    <row r="8" spans="1:8" ht="30" customHeight="1" x14ac:dyDescent="0.2">
      <c r="A8" s="110" t="s">
        <v>16</v>
      </c>
      <c r="B8" s="89" t="s">
        <v>10</v>
      </c>
      <c r="C8" s="89" t="s">
        <v>17</v>
      </c>
      <c r="D8" s="19" t="s">
        <v>8</v>
      </c>
      <c r="E8" s="107"/>
      <c r="F8" s="107"/>
      <c r="G8" s="107"/>
      <c r="H8" s="107"/>
    </row>
    <row r="9" spans="1:8" ht="30" customHeight="1" x14ac:dyDescent="0.2">
      <c r="A9" s="110" t="s">
        <v>18</v>
      </c>
      <c r="B9" s="89" t="s">
        <v>10</v>
      </c>
      <c r="C9" s="89" t="s">
        <v>19</v>
      </c>
      <c r="D9" s="19" t="s">
        <v>8</v>
      </c>
      <c r="E9" s="107"/>
      <c r="F9" s="107"/>
      <c r="G9" s="107"/>
      <c r="H9" s="107"/>
    </row>
    <row r="10" spans="1:8" ht="30" customHeight="1" x14ac:dyDescent="0.2">
      <c r="A10" s="110" t="s">
        <v>20</v>
      </c>
      <c r="B10" s="89" t="s">
        <v>10</v>
      </c>
      <c r="C10" s="89" t="s">
        <v>21</v>
      </c>
      <c r="D10" s="19" t="s">
        <v>8</v>
      </c>
      <c r="E10" s="107"/>
      <c r="F10" s="107"/>
      <c r="G10" s="107"/>
      <c r="H10" s="107"/>
    </row>
    <row r="11" spans="1:8" ht="30" customHeight="1" x14ac:dyDescent="0.2">
      <c r="A11" s="110" t="s">
        <v>22</v>
      </c>
      <c r="B11" s="89" t="s">
        <v>6</v>
      </c>
      <c r="C11" s="89" t="s">
        <v>23</v>
      </c>
      <c r="D11" s="19" t="s">
        <v>8</v>
      </c>
      <c r="E11" s="107"/>
      <c r="F11" s="107"/>
      <c r="G11" s="107"/>
      <c r="H11" s="107"/>
    </row>
    <row r="12" spans="1:8" ht="30" customHeight="1" x14ac:dyDescent="0.2">
      <c r="A12" s="110" t="s">
        <v>24</v>
      </c>
      <c r="B12" s="89" t="s">
        <v>10</v>
      </c>
      <c r="C12" s="89" t="s">
        <v>25</v>
      </c>
      <c r="D12" s="19" t="s">
        <v>8</v>
      </c>
      <c r="E12" s="107"/>
      <c r="F12" s="107"/>
      <c r="G12" s="107"/>
      <c r="H12" s="107"/>
    </row>
    <row r="13" spans="1:8" ht="30" customHeight="1" x14ac:dyDescent="0.2">
      <c r="A13" s="110" t="s">
        <v>26</v>
      </c>
      <c r="B13" s="89" t="s">
        <v>10</v>
      </c>
      <c r="C13" s="89" t="s">
        <v>27</v>
      </c>
      <c r="D13" s="19" t="s">
        <v>8</v>
      </c>
      <c r="E13" s="107"/>
      <c r="F13" s="107"/>
      <c r="G13" s="107"/>
      <c r="H13" s="107"/>
    </row>
    <row r="14" spans="1:8" ht="30" customHeight="1" x14ac:dyDescent="0.2">
      <c r="A14" s="110" t="s">
        <v>28</v>
      </c>
      <c r="B14" s="89" t="s">
        <v>10</v>
      </c>
      <c r="C14" s="89" t="s">
        <v>29</v>
      </c>
      <c r="D14" s="19" t="s">
        <v>8</v>
      </c>
      <c r="E14" s="107"/>
      <c r="F14" s="107"/>
      <c r="G14" s="107"/>
      <c r="H14" s="107"/>
    </row>
    <row r="15" spans="1:8" ht="30" customHeight="1" x14ac:dyDescent="0.2">
      <c r="A15" s="110" t="s">
        <v>30</v>
      </c>
      <c r="B15" s="89" t="s">
        <v>10</v>
      </c>
      <c r="C15" s="89" t="s">
        <v>31</v>
      </c>
      <c r="D15" s="19" t="s">
        <v>8</v>
      </c>
      <c r="E15" s="107"/>
      <c r="F15" s="107"/>
      <c r="G15" s="107"/>
      <c r="H15" s="107"/>
    </row>
    <row r="16" spans="1:8" ht="30" customHeight="1" x14ac:dyDescent="0.2">
      <c r="A16" s="110" t="s">
        <v>32</v>
      </c>
      <c r="B16" s="89" t="s">
        <v>10</v>
      </c>
      <c r="C16" s="89" t="s">
        <v>33</v>
      </c>
      <c r="D16" s="19" t="s">
        <v>8</v>
      </c>
      <c r="E16" s="107"/>
      <c r="F16" s="107"/>
      <c r="G16" s="107"/>
      <c r="H16" s="107"/>
    </row>
    <row r="17" spans="1:8" ht="30" customHeight="1" x14ac:dyDescent="0.2">
      <c r="A17" s="110" t="s">
        <v>34</v>
      </c>
      <c r="B17" s="89" t="s">
        <v>10</v>
      </c>
      <c r="C17" s="89" t="s">
        <v>35</v>
      </c>
      <c r="D17" s="19" t="s">
        <v>8</v>
      </c>
      <c r="E17" s="107"/>
      <c r="F17" s="107"/>
      <c r="G17" s="107"/>
      <c r="H17" s="107"/>
    </row>
    <row r="18" spans="1:8" ht="30" customHeight="1" x14ac:dyDescent="0.2">
      <c r="A18" s="110" t="s">
        <v>36</v>
      </c>
      <c r="B18" s="89" t="s">
        <v>10</v>
      </c>
      <c r="C18" s="89" t="s">
        <v>37</v>
      </c>
      <c r="D18" s="19" t="s">
        <v>8</v>
      </c>
      <c r="E18" s="107"/>
      <c r="F18" s="107"/>
      <c r="G18" s="107"/>
      <c r="H18" s="107"/>
    </row>
    <row r="19" spans="1:8" ht="30" customHeight="1" x14ac:dyDescent="0.2">
      <c r="A19" s="110" t="s">
        <v>38</v>
      </c>
      <c r="B19" s="89" t="s">
        <v>10</v>
      </c>
      <c r="C19" s="89" t="s">
        <v>39</v>
      </c>
      <c r="D19" s="19" t="s">
        <v>8</v>
      </c>
      <c r="E19" s="107"/>
      <c r="F19" s="107"/>
      <c r="G19" s="107"/>
      <c r="H19" s="107"/>
    </row>
    <row r="20" spans="1:8" ht="30" customHeight="1" x14ac:dyDescent="0.2">
      <c r="A20" s="110" t="s">
        <v>40</v>
      </c>
      <c r="B20" s="89" t="s">
        <v>10</v>
      </c>
      <c r="C20" s="89" t="s">
        <v>41</v>
      </c>
      <c r="D20" s="19" t="s">
        <v>8</v>
      </c>
      <c r="E20" s="107"/>
      <c r="F20" s="107"/>
      <c r="G20" s="107"/>
      <c r="H20" s="107"/>
    </row>
    <row r="21" spans="1:8" ht="30" customHeight="1" x14ac:dyDescent="0.2">
      <c r="A21" s="110" t="s">
        <v>42</v>
      </c>
      <c r="B21" s="89" t="s">
        <v>10</v>
      </c>
      <c r="C21" s="89" t="s">
        <v>43</v>
      </c>
      <c r="D21" s="19" t="s">
        <v>8</v>
      </c>
      <c r="E21" s="107"/>
      <c r="F21" s="107"/>
      <c r="G21" s="107"/>
      <c r="H21" s="107"/>
    </row>
    <row r="22" spans="1:8" ht="30" customHeight="1" x14ac:dyDescent="0.2">
      <c r="A22" s="110" t="s">
        <v>44</v>
      </c>
      <c r="B22" s="89" t="s">
        <v>10</v>
      </c>
      <c r="C22" s="89" t="s">
        <v>45</v>
      </c>
      <c r="D22" s="19" t="s">
        <v>8</v>
      </c>
      <c r="E22" s="107"/>
      <c r="F22" s="107"/>
      <c r="G22" s="107"/>
      <c r="H22" s="107"/>
    </row>
    <row r="23" spans="1:8" ht="30" customHeight="1" x14ac:dyDescent="0.2">
      <c r="A23" s="110" t="s">
        <v>46</v>
      </c>
      <c r="B23" s="89" t="s">
        <v>10</v>
      </c>
      <c r="C23" s="89" t="s">
        <v>47</v>
      </c>
      <c r="D23" s="19" t="s">
        <v>8</v>
      </c>
      <c r="E23" s="107"/>
      <c r="F23" s="107"/>
      <c r="G23" s="107"/>
      <c r="H23" s="107"/>
    </row>
    <row r="24" spans="1:8" ht="30" customHeight="1" x14ac:dyDescent="0.2">
      <c r="A24" s="110" t="s">
        <v>48</v>
      </c>
      <c r="B24" s="89" t="s">
        <v>10</v>
      </c>
      <c r="C24" s="89" t="s">
        <v>49</v>
      </c>
      <c r="D24" s="19" t="s">
        <v>8</v>
      </c>
      <c r="E24" s="107"/>
      <c r="F24" s="107"/>
      <c r="G24" s="107"/>
      <c r="H24" s="107"/>
    </row>
    <row r="25" spans="1:8" ht="30" customHeight="1" x14ac:dyDescent="0.2">
      <c r="A25" s="110" t="s">
        <v>50</v>
      </c>
      <c r="B25" s="89" t="s">
        <v>10</v>
      </c>
      <c r="C25" s="89" t="s">
        <v>51</v>
      </c>
      <c r="D25" s="19" t="s">
        <v>8</v>
      </c>
      <c r="E25" s="107"/>
      <c r="F25" s="107"/>
      <c r="G25" s="107"/>
      <c r="H25" s="107"/>
    </row>
    <row r="26" spans="1:8" ht="30" customHeight="1" x14ac:dyDescent="0.2">
      <c r="A26" s="110" t="s">
        <v>52</v>
      </c>
      <c r="B26" s="89" t="s">
        <v>10</v>
      </c>
      <c r="C26" s="89" t="s">
        <v>53</v>
      </c>
      <c r="D26" s="19" t="s">
        <v>8</v>
      </c>
      <c r="E26" s="107"/>
      <c r="F26" s="107"/>
      <c r="G26" s="107"/>
      <c r="H26" s="107"/>
    </row>
    <row r="27" spans="1:8" ht="30" customHeight="1" x14ac:dyDescent="0.2">
      <c r="A27" s="110" t="s">
        <v>54</v>
      </c>
      <c r="B27" s="89" t="s">
        <v>10</v>
      </c>
      <c r="C27" s="89" t="s">
        <v>55</v>
      </c>
      <c r="D27" s="19" t="s">
        <v>8</v>
      </c>
      <c r="E27" s="107"/>
      <c r="F27" s="107"/>
      <c r="G27" s="107"/>
      <c r="H27" s="107"/>
    </row>
    <row r="28" spans="1:8" ht="30" customHeight="1" x14ac:dyDescent="0.2">
      <c r="A28" s="110" t="s">
        <v>56</v>
      </c>
      <c r="B28" s="89" t="s">
        <v>10</v>
      </c>
      <c r="C28" s="89" t="s">
        <v>57</v>
      </c>
      <c r="D28" s="19" t="s">
        <v>8</v>
      </c>
      <c r="E28" s="107"/>
      <c r="F28" s="107"/>
      <c r="G28" s="107"/>
      <c r="H28" s="107"/>
    </row>
    <row r="29" spans="1:8" ht="30" customHeight="1" x14ac:dyDescent="0.2">
      <c r="A29" s="110" t="s">
        <v>58</v>
      </c>
      <c r="B29" s="89" t="s">
        <v>10</v>
      </c>
      <c r="C29" s="89" t="s">
        <v>59</v>
      </c>
      <c r="D29" s="19" t="s">
        <v>8</v>
      </c>
      <c r="E29" s="107"/>
      <c r="F29" s="107"/>
      <c r="G29" s="107"/>
      <c r="H29" s="107"/>
    </row>
    <row r="30" spans="1:8" ht="30" customHeight="1" x14ac:dyDescent="0.2">
      <c r="A30" s="110" t="s">
        <v>60</v>
      </c>
      <c r="B30" s="89" t="s">
        <v>10</v>
      </c>
      <c r="C30" s="89" t="s">
        <v>61</v>
      </c>
      <c r="D30" s="19" t="s">
        <v>8</v>
      </c>
      <c r="E30" s="107"/>
      <c r="F30" s="107"/>
      <c r="G30" s="107"/>
      <c r="H30" s="107"/>
    </row>
    <row r="31" spans="1:8" ht="30" customHeight="1" x14ac:dyDescent="0.2">
      <c r="A31" s="110" t="s">
        <v>62</v>
      </c>
      <c r="B31" s="89" t="s">
        <v>10</v>
      </c>
      <c r="C31" s="89" t="s">
        <v>63</v>
      </c>
      <c r="D31" s="19" t="s">
        <v>8</v>
      </c>
      <c r="E31" s="107"/>
      <c r="F31" s="107"/>
      <c r="G31" s="107"/>
      <c r="H31" s="107"/>
    </row>
    <row r="32" spans="1:8" ht="30" customHeight="1" x14ac:dyDescent="0.2">
      <c r="A32" s="110" t="s">
        <v>64</v>
      </c>
      <c r="B32" s="89" t="s">
        <v>10</v>
      </c>
      <c r="C32" s="89" t="s">
        <v>65</v>
      </c>
      <c r="D32" s="19" t="s">
        <v>8</v>
      </c>
      <c r="E32" s="107"/>
      <c r="F32" s="107"/>
      <c r="G32" s="107"/>
      <c r="H32" s="107"/>
    </row>
    <row r="33" spans="1:8" ht="30" customHeight="1" x14ac:dyDescent="0.2">
      <c r="A33" s="110" t="s">
        <v>66</v>
      </c>
      <c r="B33" s="89" t="s">
        <v>10</v>
      </c>
      <c r="C33" s="89" t="s">
        <v>67</v>
      </c>
      <c r="D33" s="19" t="s">
        <v>8</v>
      </c>
      <c r="E33" s="107"/>
      <c r="F33" s="107"/>
      <c r="G33" s="107"/>
      <c r="H33" s="107"/>
    </row>
    <row r="34" spans="1:8" ht="30" customHeight="1" x14ac:dyDescent="0.2">
      <c r="A34" s="110" t="s">
        <v>68</v>
      </c>
      <c r="B34" s="89" t="s">
        <v>6</v>
      </c>
      <c r="C34" s="89" t="s">
        <v>69</v>
      </c>
      <c r="D34" s="19" t="s">
        <v>8</v>
      </c>
      <c r="E34" s="107"/>
      <c r="F34" s="107"/>
      <c r="G34" s="107"/>
      <c r="H34" s="107"/>
    </row>
    <row r="35" spans="1:8" ht="30" customHeight="1" x14ac:dyDescent="0.2">
      <c r="A35" s="110" t="s">
        <v>70</v>
      </c>
      <c r="B35" s="89" t="s">
        <v>10</v>
      </c>
      <c r="C35" s="89" t="s">
        <v>71</v>
      </c>
      <c r="D35" s="19" t="s">
        <v>8</v>
      </c>
      <c r="E35" s="107"/>
      <c r="F35" s="107"/>
      <c r="G35" s="107"/>
      <c r="H35" s="107"/>
    </row>
    <row r="36" spans="1:8" ht="30" customHeight="1" x14ac:dyDescent="0.2">
      <c r="A36" s="110" t="s">
        <v>72</v>
      </c>
      <c r="B36" s="89" t="s">
        <v>10</v>
      </c>
      <c r="C36" s="89" t="s">
        <v>73</v>
      </c>
      <c r="D36" s="19" t="s">
        <v>8</v>
      </c>
      <c r="E36" s="107"/>
      <c r="F36" s="107"/>
      <c r="G36" s="107"/>
      <c r="H36" s="107"/>
    </row>
    <row r="37" spans="1:8" ht="30" customHeight="1" x14ac:dyDescent="0.2">
      <c r="A37" s="110" t="s">
        <v>74</v>
      </c>
      <c r="B37" s="89" t="s">
        <v>10</v>
      </c>
      <c r="C37" s="89" t="s">
        <v>75</v>
      </c>
      <c r="D37" s="19" t="s">
        <v>8</v>
      </c>
      <c r="E37" s="107"/>
      <c r="F37" s="107"/>
      <c r="G37" s="107"/>
      <c r="H37" s="107"/>
    </row>
    <row r="38" spans="1:8" ht="30" customHeight="1" x14ac:dyDescent="0.2">
      <c r="A38" s="110" t="s">
        <v>76</v>
      </c>
      <c r="B38" s="89" t="s">
        <v>10</v>
      </c>
      <c r="C38" s="89" t="s">
        <v>77</v>
      </c>
      <c r="D38" s="19" t="s">
        <v>8</v>
      </c>
      <c r="E38" s="107"/>
      <c r="F38" s="107"/>
      <c r="G38" s="107"/>
      <c r="H38" s="107"/>
    </row>
    <row r="39" spans="1:8" x14ac:dyDescent="0.2">
      <c r="A39" s="111"/>
      <c r="B39" s="107"/>
      <c r="C39" s="107"/>
      <c r="D39" s="107"/>
      <c r="E39" s="107"/>
      <c r="F39" s="107"/>
      <c r="G39" s="107"/>
      <c r="H39" s="107"/>
    </row>
    <row r="40" spans="1:8" x14ac:dyDescent="0.2">
      <c r="A40" s="111"/>
      <c r="B40" s="107"/>
      <c r="C40" s="107"/>
      <c r="D40" s="107"/>
      <c r="E40" s="107"/>
      <c r="F40" s="107"/>
      <c r="G40" s="107"/>
      <c r="H40" s="107"/>
    </row>
    <row r="41" spans="1:8" x14ac:dyDescent="0.2">
      <c r="A41" s="111"/>
      <c r="B41" s="107"/>
      <c r="C41" s="107"/>
      <c r="D41" s="107"/>
      <c r="E41" s="107"/>
      <c r="F41" s="107"/>
      <c r="G41" s="107"/>
      <c r="H41" s="107"/>
    </row>
    <row r="42" spans="1:8" x14ac:dyDescent="0.2">
      <c r="A42" s="111"/>
      <c r="B42" s="107"/>
      <c r="C42" s="107"/>
      <c r="D42" s="107"/>
      <c r="E42" s="107"/>
      <c r="F42" s="107"/>
      <c r="G42" s="107"/>
      <c r="H42" s="107"/>
    </row>
    <row r="43" spans="1:8" x14ac:dyDescent="0.2">
      <c r="A43" s="111"/>
      <c r="B43" s="107"/>
      <c r="C43" s="107"/>
      <c r="D43" s="107"/>
      <c r="E43" s="107"/>
      <c r="F43" s="107"/>
      <c r="G43" s="107"/>
      <c r="H43" s="107"/>
    </row>
    <row r="44" spans="1:8" x14ac:dyDescent="0.2">
      <c r="A44" s="111"/>
      <c r="B44" s="107"/>
      <c r="C44" s="107"/>
      <c r="D44" s="107"/>
      <c r="E44" s="107"/>
      <c r="F44" s="107"/>
      <c r="G44" s="107"/>
      <c r="H44" s="107"/>
    </row>
    <row r="45" spans="1:8" x14ac:dyDescent="0.2">
      <c r="A45" s="111"/>
      <c r="B45" s="107"/>
      <c r="C45" s="107"/>
      <c r="D45" s="107"/>
      <c r="E45" s="107"/>
      <c r="F45" s="107"/>
      <c r="G45" s="107"/>
      <c r="H45" s="107"/>
    </row>
    <row r="46" spans="1:8" x14ac:dyDescent="0.2">
      <c r="A46" s="111"/>
      <c r="B46" s="107"/>
      <c r="C46" s="107"/>
      <c r="D46" s="107"/>
      <c r="E46" s="107"/>
      <c r="F46" s="107"/>
      <c r="G46" s="107"/>
      <c r="H46" s="107"/>
    </row>
    <row r="47" spans="1:8" x14ac:dyDescent="0.2">
      <c r="A47" s="111"/>
      <c r="B47" s="107"/>
      <c r="C47" s="107"/>
      <c r="D47" s="107"/>
      <c r="E47" s="107"/>
      <c r="F47" s="107"/>
      <c r="G47" s="107"/>
      <c r="H47" s="107"/>
    </row>
    <row r="48" spans="1:8" x14ac:dyDescent="0.2">
      <c r="A48" s="111"/>
      <c r="B48" s="107"/>
      <c r="C48" s="107"/>
      <c r="D48" s="107"/>
      <c r="E48" s="107"/>
      <c r="F48" s="107"/>
      <c r="G48" s="107"/>
      <c r="H48" s="107"/>
    </row>
    <row r="49" spans="1:8" x14ac:dyDescent="0.2">
      <c r="A49" s="111"/>
      <c r="B49" s="107"/>
      <c r="C49" s="107"/>
      <c r="D49" s="107"/>
      <c r="E49" s="107"/>
      <c r="F49" s="107"/>
      <c r="G49" s="107"/>
      <c r="H49" s="107"/>
    </row>
    <row r="50" spans="1:8" x14ac:dyDescent="0.2">
      <c r="A50" s="111"/>
      <c r="B50" s="107"/>
      <c r="C50" s="107"/>
      <c r="D50" s="107"/>
      <c r="E50" s="107"/>
      <c r="F50" s="107"/>
      <c r="G50" s="107"/>
      <c r="H50" s="107"/>
    </row>
    <row r="51" spans="1:8" x14ac:dyDescent="0.2">
      <c r="A51" s="111"/>
      <c r="B51" s="107"/>
      <c r="C51" s="107"/>
      <c r="D51" s="107"/>
      <c r="E51" s="107"/>
      <c r="F51" s="107"/>
      <c r="G51" s="107"/>
      <c r="H51" s="107"/>
    </row>
    <row r="52" spans="1:8" x14ac:dyDescent="0.2">
      <c r="A52" s="111"/>
      <c r="B52" s="107"/>
      <c r="C52" s="107"/>
      <c r="D52" s="107"/>
      <c r="E52" s="107"/>
      <c r="F52" s="107"/>
      <c r="G52" s="107"/>
      <c r="H52" s="107"/>
    </row>
    <row r="53" spans="1:8" x14ac:dyDescent="0.2">
      <c r="A53" s="111"/>
      <c r="B53" s="107"/>
      <c r="C53" s="107"/>
      <c r="D53" s="107"/>
      <c r="E53" s="107"/>
      <c r="F53" s="107"/>
      <c r="G53" s="107"/>
      <c r="H53" s="107"/>
    </row>
    <row r="54" spans="1:8" x14ac:dyDescent="0.2">
      <c r="A54" s="111"/>
      <c r="B54" s="107"/>
      <c r="C54" s="107"/>
      <c r="D54" s="107"/>
      <c r="E54" s="107"/>
      <c r="F54" s="107"/>
      <c r="G54" s="107"/>
      <c r="H54" s="107"/>
    </row>
    <row r="55" spans="1:8" x14ac:dyDescent="0.2">
      <c r="A55" s="111"/>
      <c r="B55" s="107"/>
      <c r="C55" s="107"/>
      <c r="D55" s="107"/>
      <c r="E55" s="107"/>
      <c r="F55" s="107"/>
      <c r="G55" s="107"/>
      <c r="H55" s="107"/>
    </row>
    <row r="56" spans="1:8" x14ac:dyDescent="0.2">
      <c r="A56" s="111"/>
      <c r="B56" s="107"/>
      <c r="C56" s="107"/>
      <c r="D56" s="107"/>
      <c r="E56" s="107"/>
      <c r="F56" s="107"/>
      <c r="G56" s="107"/>
      <c r="H56" s="107"/>
    </row>
    <row r="57" spans="1:8" x14ac:dyDescent="0.2">
      <c r="A57" s="111"/>
      <c r="B57" s="107"/>
      <c r="C57" s="107"/>
      <c r="D57" s="107"/>
      <c r="E57" s="107"/>
      <c r="F57" s="107"/>
      <c r="G57" s="107"/>
      <c r="H57" s="107"/>
    </row>
    <row r="58" spans="1:8" x14ac:dyDescent="0.2">
      <c r="A58" s="111"/>
      <c r="B58" s="107"/>
      <c r="C58" s="107"/>
      <c r="D58" s="107"/>
      <c r="E58" s="107"/>
      <c r="F58" s="107"/>
      <c r="G58" s="107"/>
      <c r="H58" s="107"/>
    </row>
    <row r="59" spans="1:8" x14ac:dyDescent="0.2">
      <c r="A59" s="107"/>
      <c r="B59" s="107"/>
      <c r="C59" s="107"/>
      <c r="D59" s="107"/>
      <c r="E59" s="107"/>
      <c r="F59" s="107"/>
      <c r="G59" s="107"/>
      <c r="H59" s="107"/>
    </row>
    <row r="60" spans="1:8" x14ac:dyDescent="0.2">
      <c r="A60" s="107"/>
      <c r="B60" s="107"/>
      <c r="C60" s="107"/>
      <c r="D60" s="107"/>
      <c r="E60" s="107"/>
      <c r="F60" s="107"/>
      <c r="G60" s="107"/>
      <c r="H60" s="107"/>
    </row>
    <row r="61" spans="1:8" x14ac:dyDescent="0.2">
      <c r="A61" s="107"/>
      <c r="B61" s="107"/>
      <c r="C61" s="107"/>
      <c r="D61" s="107"/>
      <c r="E61" s="107"/>
      <c r="F61" s="107"/>
      <c r="G61" s="107"/>
      <c r="H61" s="107"/>
    </row>
    <row r="62" spans="1:8" x14ac:dyDescent="0.2">
      <c r="A62" s="107"/>
      <c r="B62" s="107"/>
      <c r="C62" s="107"/>
      <c r="D62" s="107"/>
      <c r="E62" s="107"/>
      <c r="F62" s="107"/>
      <c r="G62" s="107"/>
      <c r="H62" s="107"/>
    </row>
    <row r="63" spans="1:8" x14ac:dyDescent="0.2">
      <c r="A63" s="107"/>
      <c r="B63" s="107"/>
      <c r="C63" s="107"/>
      <c r="D63" s="107"/>
      <c r="E63" s="107"/>
      <c r="F63" s="107"/>
      <c r="G63" s="107"/>
      <c r="H63" s="107"/>
    </row>
    <row r="64" spans="1:8" x14ac:dyDescent="0.2">
      <c r="A64" s="107"/>
      <c r="B64" s="107"/>
      <c r="C64" s="107"/>
      <c r="D64" s="107"/>
      <c r="E64" s="107"/>
      <c r="F64" s="107"/>
      <c r="G64" s="107"/>
      <c r="H64" s="107"/>
    </row>
    <row r="65" spans="1:8" x14ac:dyDescent="0.2">
      <c r="A65" s="107"/>
      <c r="B65" s="107"/>
      <c r="C65" s="107"/>
      <c r="D65" s="107"/>
      <c r="E65" s="107"/>
      <c r="F65" s="107"/>
      <c r="G65" s="107"/>
      <c r="H65" s="107"/>
    </row>
    <row r="66" spans="1:8" x14ac:dyDescent="0.2">
      <c r="A66" s="107"/>
      <c r="B66" s="107"/>
      <c r="C66" s="107"/>
      <c r="D66" s="107"/>
      <c r="E66" s="107"/>
      <c r="F66" s="107"/>
      <c r="G66" s="107"/>
      <c r="H66" s="107"/>
    </row>
    <row r="67" spans="1:8" x14ac:dyDescent="0.2">
      <c r="A67" s="107"/>
      <c r="B67" s="107"/>
      <c r="C67" s="107"/>
      <c r="D67" s="107"/>
      <c r="E67" s="107"/>
      <c r="F67" s="107"/>
      <c r="G67" s="107"/>
      <c r="H67" s="107"/>
    </row>
    <row r="68" spans="1:8" x14ac:dyDescent="0.2">
      <c r="A68" s="107"/>
      <c r="B68" s="107"/>
      <c r="C68" s="107"/>
      <c r="D68" s="107"/>
      <c r="E68" s="107"/>
      <c r="F68" s="107"/>
      <c r="G68" s="107"/>
      <c r="H68" s="107"/>
    </row>
    <row r="69" spans="1:8" x14ac:dyDescent="0.2">
      <c r="A69" s="107"/>
      <c r="B69" s="107"/>
      <c r="C69" s="107"/>
      <c r="D69" s="107"/>
      <c r="E69" s="107"/>
      <c r="F69" s="107"/>
      <c r="G69" s="107"/>
      <c r="H69" s="107"/>
    </row>
    <row r="70" spans="1:8" x14ac:dyDescent="0.2">
      <c r="A70" s="107"/>
      <c r="B70" s="107"/>
      <c r="C70" s="107"/>
      <c r="D70" s="107"/>
      <c r="E70" s="107"/>
      <c r="F70" s="107"/>
      <c r="G70" s="107"/>
      <c r="H70" s="107"/>
    </row>
    <row r="71" spans="1:8" x14ac:dyDescent="0.2">
      <c r="A71" s="107"/>
      <c r="B71" s="107"/>
      <c r="C71" s="107"/>
      <c r="D71" s="107"/>
      <c r="E71" s="107"/>
      <c r="F71" s="107"/>
      <c r="G71" s="107"/>
      <c r="H71" s="107"/>
    </row>
    <row r="72" spans="1:8" x14ac:dyDescent="0.2">
      <c r="A72" s="107"/>
      <c r="B72" s="107"/>
      <c r="C72" s="107"/>
      <c r="D72" s="107"/>
      <c r="E72" s="107"/>
      <c r="F72" s="107"/>
      <c r="G72" s="107"/>
      <c r="H72" s="107"/>
    </row>
    <row r="73" spans="1:8" x14ac:dyDescent="0.2">
      <c r="A73" s="107"/>
      <c r="B73" s="107"/>
      <c r="C73" s="107"/>
      <c r="D73" s="107"/>
      <c r="E73" s="107"/>
      <c r="F73" s="107"/>
      <c r="G73" s="107"/>
      <c r="H73" s="107"/>
    </row>
    <row r="74" spans="1:8" x14ac:dyDescent="0.2">
      <c r="A74" s="107"/>
      <c r="B74" s="107"/>
      <c r="C74" s="107"/>
      <c r="D74" s="107"/>
      <c r="E74" s="107"/>
      <c r="F74" s="107"/>
      <c r="G74" s="107"/>
      <c r="H74" s="107"/>
    </row>
    <row r="75" spans="1:8" x14ac:dyDescent="0.2">
      <c r="A75" s="107"/>
      <c r="B75" s="107"/>
      <c r="C75" s="107"/>
      <c r="D75" s="107"/>
      <c r="E75" s="107"/>
      <c r="F75" s="107"/>
      <c r="G75" s="107"/>
      <c r="H75" s="107"/>
    </row>
    <row r="76" spans="1:8" x14ac:dyDescent="0.2">
      <c r="A76" s="107"/>
      <c r="B76" s="107"/>
      <c r="C76" s="107"/>
      <c r="D76" s="107"/>
      <c r="E76" s="107"/>
      <c r="F76" s="107"/>
      <c r="G76" s="107"/>
      <c r="H76" s="107"/>
    </row>
    <row r="77" spans="1:8" x14ac:dyDescent="0.2">
      <c r="A77" s="107"/>
      <c r="B77" s="107"/>
      <c r="C77" s="107"/>
      <c r="D77" s="107"/>
      <c r="E77" s="107"/>
      <c r="F77" s="107"/>
      <c r="G77" s="107"/>
      <c r="H77" s="107"/>
    </row>
    <row r="78" spans="1:8" x14ac:dyDescent="0.2">
      <c r="A78" s="107"/>
      <c r="B78" s="107"/>
      <c r="C78" s="107"/>
      <c r="D78" s="107"/>
      <c r="E78" s="107"/>
      <c r="F78" s="107"/>
      <c r="G78" s="107"/>
      <c r="H78" s="107"/>
    </row>
    <row r="79" spans="1:8" x14ac:dyDescent="0.2">
      <c r="A79" s="107"/>
      <c r="B79" s="107"/>
      <c r="C79" s="107"/>
      <c r="D79" s="107"/>
      <c r="E79" s="107"/>
      <c r="F79" s="107"/>
      <c r="G79" s="107"/>
      <c r="H79" s="107"/>
    </row>
  </sheetData>
  <mergeCells count="1">
    <mergeCell ref="A1:D1"/>
  </mergeCells>
  <hyperlinks>
    <hyperlink ref="D4" location="'G1.'!A1" display="Anar al full" xr:uid="{00000000-0004-0000-0000-000000000000}"/>
    <hyperlink ref="D5" location="'Q1.'!A1" display="Anar al full" xr:uid="{00000000-0004-0000-0000-000001000000}"/>
    <hyperlink ref="D6" location="'G2.'!A1" display="Anar al full" xr:uid="{00000000-0004-0000-0000-000002000000}"/>
    <hyperlink ref="D7" location="'Q2.'!A1" display="Anar al full" xr:uid="{00000000-0004-0000-0000-000003000000}"/>
    <hyperlink ref="D8" location="'Q3.'!A1" display="Anar al full" xr:uid="{00000000-0004-0000-0000-000004000000}"/>
    <hyperlink ref="D9" location="'Q4.'!A1" display="Anar al full" xr:uid="{00000000-0004-0000-0000-000005000000}"/>
    <hyperlink ref="D10" location="'Q5.'!A1" display="Anar al full" xr:uid="{00000000-0004-0000-0000-000006000000}"/>
    <hyperlink ref="D11" location="'G3.'!A1" display="Anar al full" xr:uid="{00000000-0004-0000-0000-000007000000}"/>
    <hyperlink ref="D12" location="'Q6.'!A1" display="Anar al full" xr:uid="{00000000-0004-0000-0000-000008000000}"/>
    <hyperlink ref="D13" location="'Q7.'!A1" display="Anar al full" xr:uid="{00000000-0004-0000-0000-000009000000}"/>
    <hyperlink ref="D14" location="'Q8.'!A1" display="Anar al full" xr:uid="{00000000-0004-0000-0000-00000A000000}"/>
    <hyperlink ref="D15" location="'Q9.'!A1" display="Anar al full" xr:uid="{00000000-0004-0000-0000-00000B000000}"/>
    <hyperlink ref="D16" location="'Q10.'!A1" display="Anar al full" xr:uid="{00000000-0004-0000-0000-00000C000000}"/>
    <hyperlink ref="D17" location="'Q11.'!A1" display="Anar al full" xr:uid="{00000000-0004-0000-0000-00000D000000}"/>
    <hyperlink ref="D18" location="'Q12.'!A1" display="Anar al full" xr:uid="{00000000-0004-0000-0000-00000E000000}"/>
    <hyperlink ref="D19" location="'Q13.'!A1" display="Anar al full" xr:uid="{00000000-0004-0000-0000-00000F000000}"/>
    <hyperlink ref="D20" location="'Q14.'!A1" display="Anar al full" xr:uid="{00000000-0004-0000-0000-000010000000}"/>
    <hyperlink ref="D21" location="'Q15.'!A1" display="Anar al full" xr:uid="{00000000-0004-0000-0000-000011000000}"/>
    <hyperlink ref="D22" location="'Q16.'!A1" display="Anar al full" xr:uid="{00000000-0004-0000-0000-000012000000}"/>
    <hyperlink ref="D23" location="'Q17.'!A1" display="Anar al full" xr:uid="{00000000-0004-0000-0000-000013000000}"/>
    <hyperlink ref="D24" location="'Q18.'!A1" display="Anar al full" xr:uid="{00000000-0004-0000-0000-000014000000}"/>
    <hyperlink ref="D25" location="'Q19.'!A1" display="Anar al full" xr:uid="{00000000-0004-0000-0000-000015000000}"/>
    <hyperlink ref="D26" location="'Q20.'!A1" display="Anar al full" xr:uid="{00000000-0004-0000-0000-000016000000}"/>
    <hyperlink ref="D27" location="'Q21.'!A1" display="Anar al full" xr:uid="{00000000-0004-0000-0000-000017000000}"/>
    <hyperlink ref="D28" location="'Q22.'!A1" display="Anar al full" xr:uid="{00000000-0004-0000-0000-000018000000}"/>
    <hyperlink ref="D29" location="'Q23.'!A1" display="Anar al full" xr:uid="{00000000-0004-0000-0000-000019000000}"/>
    <hyperlink ref="D30" location="'Q24.'!A1" display="Anar al full" xr:uid="{00000000-0004-0000-0000-00001A000000}"/>
    <hyperlink ref="D31" location="'Q25.'!A1" display="Anar al full" xr:uid="{00000000-0004-0000-0000-00001B000000}"/>
    <hyperlink ref="D32" location="'Q26.'!A1" display="Anar al full" xr:uid="{00000000-0004-0000-0000-00001C000000}"/>
    <hyperlink ref="D33" location="'Q27.'!A1" display="Anar al full" xr:uid="{00000000-0004-0000-0000-00001D000000}"/>
    <hyperlink ref="D34" location="'G4.'!A1" display="Anar al full" xr:uid="{00000000-0004-0000-0000-00001E000000}"/>
    <hyperlink ref="D35" location="'Q28.'!A1" display="Anar al full" xr:uid="{00000000-0004-0000-0000-00001F000000}"/>
    <hyperlink ref="D36" location="'Q29.'!A1" display="Anar al full" xr:uid="{00000000-0004-0000-0000-000020000000}"/>
    <hyperlink ref="D37" location="'Q30.'!A1" display="Anar al full" xr:uid="{00000000-0004-0000-0000-000021000000}"/>
    <hyperlink ref="D38" location="'Q31.'!A1" display="Anar al full" xr:uid="{00000000-0004-0000-0000-000022000000}"/>
  </hyperlinks>
  <pageMargins left="0" right="0" top="0" bottom="0" header="0" footer="0"/>
  <pageSetup paperSize="9" scale="39" firstPageNumber="0" pageOrder="overThenDown" orientation="landscape"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B023E"/>
    <pageSetUpPr fitToPage="1"/>
  </sheetPr>
  <dimension ref="A1:H16"/>
  <sheetViews>
    <sheetView showGridLines="0" zoomScale="120" zoomScaleNormal="120" workbookViewId="0">
      <pane ySplit="1" topLeftCell="A2" activePane="bottomLeft" state="frozen"/>
      <selection pane="bottomLeft" activeCell="D25" sqref="D25"/>
    </sheetView>
  </sheetViews>
  <sheetFormatPr baseColWidth="10" defaultColWidth="12" defaultRowHeight="12.75" x14ac:dyDescent="0.2"/>
  <cols>
    <col min="1" max="1" width="38" customWidth="1"/>
    <col min="2" max="7" width="10" customWidth="1"/>
    <col min="8" max="8" width="82.75" customWidth="1"/>
    <col min="9" max="11" width="12.75" customWidth="1"/>
    <col min="1018" max="1019" width="12.875" customWidth="1"/>
  </cols>
  <sheetData>
    <row r="1" spans="1:8" ht="24" customHeight="1" x14ac:dyDescent="0.2">
      <c r="A1" s="40" t="s">
        <v>25</v>
      </c>
      <c r="B1" s="112"/>
      <c r="C1" s="112"/>
      <c r="D1" s="112"/>
      <c r="E1" s="112"/>
      <c r="F1" s="112"/>
      <c r="G1" s="112"/>
    </row>
    <row r="2" spans="1:8" ht="25.5" customHeight="1" x14ac:dyDescent="0.2">
      <c r="A2" s="42"/>
      <c r="B2" s="43"/>
      <c r="C2" s="24">
        <v>2021</v>
      </c>
      <c r="D2" s="24">
        <v>2022</v>
      </c>
      <c r="E2" s="24">
        <v>2023</v>
      </c>
      <c r="F2" s="24">
        <v>2024</v>
      </c>
      <c r="G2" s="24">
        <v>2025</v>
      </c>
    </row>
    <row r="3" spans="1:8" ht="12.75" customHeight="1" x14ac:dyDescent="0.2">
      <c r="A3" s="253" t="s">
        <v>171</v>
      </c>
      <c r="B3" s="51" t="s">
        <v>100</v>
      </c>
      <c r="C3" s="128">
        <v>40289</v>
      </c>
      <c r="D3" s="128">
        <v>50471</v>
      </c>
      <c r="E3" s="128">
        <v>44395</v>
      </c>
      <c r="F3" s="128">
        <v>38695</v>
      </c>
      <c r="G3" s="128">
        <v>31764</v>
      </c>
      <c r="H3" s="143"/>
    </row>
    <row r="4" spans="1:8" ht="12.75" customHeight="1" x14ac:dyDescent="0.2">
      <c r="A4" s="254"/>
      <c r="B4" s="51" t="s">
        <v>101</v>
      </c>
      <c r="C4" s="128">
        <v>49737</v>
      </c>
      <c r="D4" s="128">
        <v>58748</v>
      </c>
      <c r="E4" s="128">
        <v>51625</v>
      </c>
      <c r="F4" s="128">
        <v>45881</v>
      </c>
      <c r="G4" s="128">
        <v>42840</v>
      </c>
      <c r="H4" s="143"/>
    </row>
    <row r="5" spans="1:8" ht="12.75" customHeight="1" x14ac:dyDescent="0.2">
      <c r="A5" s="255"/>
      <c r="B5" s="50" t="s">
        <v>102</v>
      </c>
      <c r="C5" s="52">
        <f>SUM(C3:C4)</f>
        <v>90026</v>
      </c>
      <c r="D5" s="52">
        <f>SUM(D3:D4)</f>
        <v>109219</v>
      </c>
      <c r="E5" s="52">
        <f>SUM(E3:E4)</f>
        <v>96020</v>
      </c>
      <c r="F5" s="52">
        <f>SUM(F3:F4)</f>
        <v>84576</v>
      </c>
      <c r="G5" s="52">
        <f>SUM(G3:G4)</f>
        <v>74604</v>
      </c>
      <c r="H5" s="90"/>
    </row>
    <row r="6" spans="1:8" ht="12.75" customHeight="1" x14ac:dyDescent="0.2">
      <c r="A6" s="253" t="s">
        <v>172</v>
      </c>
      <c r="B6" s="51" t="s">
        <v>100</v>
      </c>
      <c r="C6" s="128">
        <v>22272</v>
      </c>
      <c r="D6" s="128">
        <v>22482</v>
      </c>
      <c r="E6" s="128">
        <v>20466</v>
      </c>
      <c r="F6" s="128">
        <v>22648</v>
      </c>
      <c r="G6" s="128">
        <v>21895</v>
      </c>
      <c r="H6" s="90"/>
    </row>
    <row r="7" spans="1:8" ht="12.75" customHeight="1" x14ac:dyDescent="0.2">
      <c r="A7" s="254"/>
      <c r="B7" s="51" t="s">
        <v>101</v>
      </c>
      <c r="C7" s="128">
        <v>31193</v>
      </c>
      <c r="D7" s="128">
        <v>30673</v>
      </c>
      <c r="E7" s="128">
        <v>30825</v>
      </c>
      <c r="F7" s="128">
        <v>32219</v>
      </c>
      <c r="G7" s="128">
        <v>31586</v>
      </c>
      <c r="H7" s="90"/>
    </row>
    <row r="8" spans="1:8" ht="12.75" customHeight="1" x14ac:dyDescent="0.2">
      <c r="A8" s="255"/>
      <c r="B8" s="50" t="s">
        <v>102</v>
      </c>
      <c r="C8" s="52">
        <f>SUM(C6:C7)</f>
        <v>53465</v>
      </c>
      <c r="D8" s="52">
        <f>SUM(D6:D7)</f>
        <v>53155</v>
      </c>
      <c r="E8" s="52">
        <f>SUM(E6:E7)</f>
        <v>51291</v>
      </c>
      <c r="F8" s="52">
        <f>SUM(F6:F7)</f>
        <v>54867</v>
      </c>
      <c r="G8" s="52">
        <f>SUM(G6:G7)</f>
        <v>53481</v>
      </c>
      <c r="H8" s="90"/>
    </row>
    <row r="9" spans="1:8" ht="12.75" customHeight="1" x14ac:dyDescent="0.2">
      <c r="A9" s="253" t="s">
        <v>173</v>
      </c>
      <c r="B9" s="51" t="s">
        <v>100</v>
      </c>
      <c r="C9" s="36">
        <v>0.75600000000000001</v>
      </c>
      <c r="D9" s="36">
        <v>0.64900000000000002</v>
      </c>
      <c r="E9" s="36">
        <v>0.57699999999999996</v>
      </c>
      <c r="F9" s="36">
        <v>0.64400000000000002</v>
      </c>
      <c r="G9" s="36">
        <v>0.64700000000000002</v>
      </c>
      <c r="H9" s="144"/>
    </row>
    <row r="10" spans="1:8" ht="12.75" customHeight="1" x14ac:dyDescent="0.2">
      <c r="A10" s="254"/>
      <c r="B10" s="51" t="s">
        <v>101</v>
      </c>
      <c r="C10" s="36">
        <v>0.753</v>
      </c>
      <c r="D10" s="36">
        <v>0.66</v>
      </c>
      <c r="E10" s="36">
        <v>0.56799999999999995</v>
      </c>
      <c r="F10" s="36">
        <v>0.64</v>
      </c>
      <c r="G10" s="36">
        <v>0.61099999999999999</v>
      </c>
      <c r="H10" s="13"/>
    </row>
    <row r="11" spans="1:8" ht="12.75" customHeight="1" x14ac:dyDescent="0.2">
      <c r="A11" s="255"/>
      <c r="B11" s="50" t="s">
        <v>102</v>
      </c>
      <c r="C11" s="167">
        <v>0.754</v>
      </c>
      <c r="D11" s="165">
        <f>AVERAGE(D9:D10)</f>
        <v>0.65450000000000008</v>
      </c>
      <c r="E11" s="167">
        <v>0.57199999999999995</v>
      </c>
      <c r="F11" s="165">
        <f>AVERAGE(F9:F10)</f>
        <v>0.64200000000000002</v>
      </c>
      <c r="G11" s="167">
        <v>0.627</v>
      </c>
      <c r="H11" s="13"/>
    </row>
    <row r="12" spans="1:8" ht="12.75" customHeight="1" x14ac:dyDescent="0.2">
      <c r="A12" s="44" t="s">
        <v>109</v>
      </c>
      <c r="B12" s="112"/>
      <c r="C12" s="145"/>
      <c r="D12" s="145"/>
      <c r="E12" s="145"/>
      <c r="F12" s="112"/>
      <c r="G12" s="112"/>
    </row>
    <row r="13" spans="1:8" ht="12.75" customHeight="1" x14ac:dyDescent="0.2">
      <c r="A13" s="14"/>
      <c r="C13" s="164"/>
      <c r="D13" s="164"/>
    </row>
    <row r="14" spans="1:8" ht="12.75" customHeight="1" x14ac:dyDescent="0.2">
      <c r="C14" s="164"/>
      <c r="D14" s="164"/>
      <c r="E14" s="164"/>
      <c r="F14" s="164"/>
      <c r="G14" s="164"/>
    </row>
    <row r="15" spans="1:8" ht="12.75" customHeight="1" x14ac:dyDescent="0.2">
      <c r="E15" s="120"/>
      <c r="F15" s="120"/>
    </row>
    <row r="16" spans="1:8" ht="12.75" customHeight="1" x14ac:dyDescent="0.2">
      <c r="A16" s="1"/>
      <c r="B16" s="1"/>
    </row>
  </sheetData>
  <mergeCells count="3">
    <mergeCell ref="A3:A5"/>
    <mergeCell ref="A9:A11"/>
    <mergeCell ref="A6:A8"/>
  </mergeCells>
  <pageMargins left="0" right="0" top="0" bottom="0" header="0" footer="0"/>
  <pageSetup paperSize="9" firstPageNumber="0" pageOrder="overThenDown" orientation="portrait" horizontalDpi="300" verticalDpi="300" r:id="rId1"/>
  <ignoredErrors>
    <ignoredError sqref="C5:G5"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B023E"/>
    <pageSetUpPr fitToPage="1"/>
  </sheetPr>
  <dimension ref="A1:AME10"/>
  <sheetViews>
    <sheetView showGridLines="0" zoomScale="120" zoomScaleNormal="120" workbookViewId="0">
      <pane ySplit="1" topLeftCell="A2" activePane="bottomLeft" state="frozen"/>
      <selection pane="bottomLeft" activeCell="A15" sqref="A15"/>
    </sheetView>
  </sheetViews>
  <sheetFormatPr baseColWidth="10" defaultColWidth="12" defaultRowHeight="12.75" x14ac:dyDescent="0.2"/>
  <cols>
    <col min="1" max="1" width="38" style="2" customWidth="1"/>
    <col min="2" max="2" width="10" style="2" customWidth="1"/>
    <col min="3" max="4" width="10" customWidth="1"/>
    <col min="5" max="5" width="10" style="2" customWidth="1"/>
    <col min="6" max="6" width="10" customWidth="1"/>
    <col min="7" max="7" width="21.375" style="2" customWidth="1"/>
    <col min="8" max="59" width="11" style="2" customWidth="1"/>
    <col min="60" max="1019" width="12" style="2" customWidth="1"/>
    <col min="1020" max="1022" width="12.875" customWidth="1"/>
  </cols>
  <sheetData>
    <row r="1" spans="1:6" s="2" customFormat="1" ht="24" customHeight="1" x14ac:dyDescent="0.2">
      <c r="A1" s="40" t="s">
        <v>27</v>
      </c>
      <c r="B1" s="112"/>
      <c r="C1" s="112"/>
      <c r="D1" s="112"/>
      <c r="E1" s="112"/>
      <c r="F1" s="112"/>
    </row>
    <row r="2" spans="1:6" ht="30" customHeight="1" x14ac:dyDescent="0.2">
      <c r="A2" s="42" t="s">
        <v>174</v>
      </c>
      <c r="B2" s="24">
        <v>2021</v>
      </c>
      <c r="C2" s="24">
        <v>2022</v>
      </c>
      <c r="D2" s="24">
        <v>2023</v>
      </c>
      <c r="E2" s="24">
        <v>2024</v>
      </c>
      <c r="F2" s="24">
        <v>2025</v>
      </c>
    </row>
    <row r="3" spans="1:6" ht="18" customHeight="1" x14ac:dyDescent="0.2">
      <c r="A3" s="82" t="s">
        <v>175</v>
      </c>
      <c r="B3" s="128">
        <v>1928</v>
      </c>
      <c r="C3" s="128">
        <v>3096</v>
      </c>
      <c r="D3" s="128">
        <v>3361</v>
      </c>
      <c r="E3" s="128">
        <v>3049</v>
      </c>
      <c r="F3" s="128">
        <v>2884</v>
      </c>
    </row>
    <row r="4" spans="1:6" ht="18" customHeight="1" x14ac:dyDescent="0.2">
      <c r="A4" s="82" t="s">
        <v>176</v>
      </c>
      <c r="B4" s="128">
        <v>6773</v>
      </c>
      <c r="C4" s="128">
        <v>9040</v>
      </c>
      <c r="D4" s="128">
        <v>9270</v>
      </c>
      <c r="E4" s="128">
        <v>8728</v>
      </c>
      <c r="F4" s="128">
        <v>8010</v>
      </c>
    </row>
    <row r="5" spans="1:6" ht="18" customHeight="1" x14ac:dyDescent="0.2">
      <c r="A5" s="82" t="s">
        <v>177</v>
      </c>
      <c r="B5" s="128">
        <v>20229</v>
      </c>
      <c r="C5" s="128">
        <v>17919</v>
      </c>
      <c r="D5" s="128">
        <v>14239</v>
      </c>
      <c r="E5" s="128">
        <v>16519</v>
      </c>
      <c r="F5" s="128">
        <v>14780</v>
      </c>
    </row>
    <row r="6" spans="1:6" ht="29.25" customHeight="1" x14ac:dyDescent="0.2">
      <c r="A6" s="82" t="s">
        <v>178</v>
      </c>
      <c r="B6" s="128">
        <v>9687</v>
      </c>
      <c r="C6" s="128">
        <v>11661</v>
      </c>
      <c r="D6" s="128">
        <v>10114</v>
      </c>
      <c r="E6" s="128">
        <v>10669</v>
      </c>
      <c r="F6" s="128">
        <v>9919</v>
      </c>
    </row>
    <row r="7" spans="1:6" ht="42.75" customHeight="1" x14ac:dyDescent="0.2">
      <c r="A7" s="82" t="s">
        <v>179</v>
      </c>
      <c r="B7" s="128">
        <v>110272</v>
      </c>
      <c r="C7" s="128">
        <v>152894</v>
      </c>
      <c r="D7" s="128">
        <v>154675</v>
      </c>
      <c r="E7" s="128">
        <v>144671</v>
      </c>
      <c r="F7" s="128">
        <v>120923</v>
      </c>
    </row>
    <row r="8" spans="1:6" ht="13.5" customHeight="1" x14ac:dyDescent="0.2">
      <c r="A8" s="44" t="s">
        <v>109</v>
      </c>
      <c r="B8" s="112"/>
      <c r="C8" s="112"/>
      <c r="D8" s="112"/>
      <c r="E8" s="112"/>
      <c r="F8" s="112"/>
    </row>
    <row r="9" spans="1:6" ht="29.25" customHeight="1" x14ac:dyDescent="0.2">
      <c r="A9" s="234" t="s">
        <v>180</v>
      </c>
      <c r="B9" s="234"/>
      <c r="C9" s="234"/>
      <c r="D9" s="234"/>
      <c r="E9" s="234"/>
      <c r="F9" s="234"/>
    </row>
    <row r="10" spans="1:6" x14ac:dyDescent="0.2">
      <c r="A10" s="147"/>
      <c r="B10" s="1"/>
      <c r="E10" s="1"/>
    </row>
  </sheetData>
  <mergeCells count="1">
    <mergeCell ref="A9:F9"/>
  </mergeCells>
  <pageMargins left="0" right="0" top="0" bottom="0" header="0" footer="0"/>
  <pageSetup paperSize="9" scale="90" firstPageNumber="0" pageOrder="overThenDown"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B023E"/>
    <pageSetUpPr fitToPage="1"/>
  </sheetPr>
  <dimension ref="A1:ALW16"/>
  <sheetViews>
    <sheetView showGridLines="0" zoomScale="120" zoomScaleNormal="120" workbookViewId="0">
      <pane ySplit="1" topLeftCell="A2" activePane="bottomLeft" state="frozen"/>
      <selection pane="bottomLeft" activeCell="D14" sqref="D14"/>
    </sheetView>
  </sheetViews>
  <sheetFormatPr baseColWidth="10" defaultColWidth="12" defaultRowHeight="12.75" x14ac:dyDescent="0.2"/>
  <cols>
    <col min="1" max="1" width="38" style="2" customWidth="1"/>
    <col min="2" max="2" width="30" customWidth="1"/>
    <col min="3" max="3" width="10" style="2" customWidth="1"/>
    <col min="4" max="6" width="10" customWidth="1"/>
    <col min="7" max="48" width="10" style="2" customWidth="1"/>
    <col min="49" max="1011" width="12" style="2" customWidth="1"/>
    <col min="1012" max="1014" width="12.875" customWidth="1"/>
  </cols>
  <sheetData>
    <row r="1" spans="1:1011" ht="24" customHeight="1" x14ac:dyDescent="0.2">
      <c r="A1" s="40" t="s">
        <v>29</v>
      </c>
      <c r="B1" s="112"/>
      <c r="C1" s="112"/>
      <c r="D1" s="112"/>
      <c r="E1" s="112"/>
      <c r="F1" s="112"/>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row>
    <row r="2" spans="1:1011" x14ac:dyDescent="0.2">
      <c r="A2" s="112"/>
      <c r="B2" s="112"/>
      <c r="C2" s="24">
        <v>2022</v>
      </c>
      <c r="D2" s="24">
        <v>2023</v>
      </c>
      <c r="E2" s="24">
        <v>2024</v>
      </c>
      <c r="F2" s="24">
        <v>2025</v>
      </c>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row>
    <row r="3" spans="1:1011" ht="18" customHeight="1" x14ac:dyDescent="0.2">
      <c r="A3" s="258" t="s">
        <v>181</v>
      </c>
      <c r="B3" s="259"/>
      <c r="C3" s="52">
        <v>742</v>
      </c>
      <c r="D3" s="52">
        <v>1172</v>
      </c>
      <c r="E3" s="52">
        <v>1294</v>
      </c>
      <c r="F3" s="52">
        <v>6334</v>
      </c>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row>
    <row r="4" spans="1:1011" ht="18" customHeight="1" x14ac:dyDescent="0.2">
      <c r="A4" s="256" t="s">
        <v>182</v>
      </c>
      <c r="B4" s="257"/>
      <c r="C4" s="52">
        <v>158</v>
      </c>
      <c r="D4" s="52">
        <v>89</v>
      </c>
      <c r="E4" s="52">
        <v>84</v>
      </c>
      <c r="F4" s="52">
        <v>212</v>
      </c>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row>
    <row r="5" spans="1:1011" x14ac:dyDescent="0.2">
      <c r="A5" s="253" t="s">
        <v>183</v>
      </c>
      <c r="B5" s="55" t="s">
        <v>184</v>
      </c>
      <c r="C5" s="128">
        <v>486</v>
      </c>
      <c r="D5" s="128">
        <v>170</v>
      </c>
      <c r="E5" s="128">
        <v>11</v>
      </c>
      <c r="F5" s="128">
        <v>161</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row>
    <row r="6" spans="1:1011" x14ac:dyDescent="0.2">
      <c r="A6" s="237"/>
      <c r="B6" s="55" t="s">
        <v>185</v>
      </c>
      <c r="C6" s="128">
        <v>94</v>
      </c>
      <c r="D6" s="128">
        <v>138</v>
      </c>
      <c r="E6" s="128">
        <v>105</v>
      </c>
      <c r="F6" s="128">
        <v>102</v>
      </c>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row>
    <row r="7" spans="1:1011" x14ac:dyDescent="0.2">
      <c r="A7" s="238"/>
      <c r="B7" s="54" t="s">
        <v>102</v>
      </c>
      <c r="C7" s="52">
        <f>SUM(C5:C6)</f>
        <v>580</v>
      </c>
      <c r="D7" s="52">
        <f>SUM(D5:D6)</f>
        <v>308</v>
      </c>
      <c r="E7" s="52">
        <f>SUM(E5:E6)</f>
        <v>116</v>
      </c>
      <c r="F7" s="52">
        <f>SUM(F5:F6)</f>
        <v>263</v>
      </c>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row>
    <row r="8" spans="1:1011" x14ac:dyDescent="0.2">
      <c r="A8" s="253" t="s">
        <v>186</v>
      </c>
      <c r="B8" s="55" t="s">
        <v>187</v>
      </c>
      <c r="C8" s="128">
        <v>62</v>
      </c>
      <c r="D8" s="128">
        <v>92</v>
      </c>
      <c r="E8" s="128">
        <v>239</v>
      </c>
      <c r="F8" s="128">
        <v>181</v>
      </c>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row>
    <row r="9" spans="1:1011" x14ac:dyDescent="0.2">
      <c r="A9" s="254"/>
      <c r="B9" s="55" t="s">
        <v>188</v>
      </c>
      <c r="C9" s="128">
        <v>354</v>
      </c>
      <c r="D9" s="128">
        <v>731</v>
      </c>
      <c r="E9" s="128">
        <v>313</v>
      </c>
      <c r="F9" s="128">
        <v>747</v>
      </c>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row>
    <row r="10" spans="1:1011" x14ac:dyDescent="0.2">
      <c r="A10" s="255"/>
      <c r="B10" s="54" t="s">
        <v>102</v>
      </c>
      <c r="C10" s="52">
        <f>SUM(C8:C9)</f>
        <v>416</v>
      </c>
      <c r="D10" s="52">
        <f>SUM(D8:D9)</f>
        <v>823</v>
      </c>
      <c r="E10" s="52">
        <f>SUM(E8:E9)</f>
        <v>552</v>
      </c>
      <c r="F10" s="52">
        <f>SUM(F8:F9)</f>
        <v>928</v>
      </c>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row>
    <row r="11" spans="1:1011" ht="14.25" customHeight="1" x14ac:dyDescent="0.2">
      <c r="A11" s="44" t="s">
        <v>189</v>
      </c>
      <c r="C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row>
    <row r="16" spans="1:1011" x14ac:dyDescent="0.2">
      <c r="A16" s="1"/>
      <c r="B16" s="28"/>
      <c r="C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row>
  </sheetData>
  <mergeCells count="4">
    <mergeCell ref="A4:B4"/>
    <mergeCell ref="A5:A7"/>
    <mergeCell ref="A8:A10"/>
    <mergeCell ref="A3:B3"/>
  </mergeCells>
  <pageMargins left="0" right="0" top="0" bottom="0" header="0" footer="0"/>
  <pageSetup paperSize="9" scale="91" firstPageNumber="0" pageOrder="overThenDown" orientation="portrait" horizontalDpi="300" verticalDpi="300" r:id="rId1"/>
  <ignoredErrors>
    <ignoredError sqref="C7:F7"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B023E"/>
    <pageSetUpPr fitToPage="1"/>
  </sheetPr>
  <dimension ref="A1:E11"/>
  <sheetViews>
    <sheetView showGridLines="0" zoomScale="120" zoomScaleNormal="120" workbookViewId="0">
      <pane ySplit="1" topLeftCell="A2" activePane="bottomLeft" state="frozen"/>
      <selection pane="bottomLeft" activeCell="D5" sqref="D5"/>
    </sheetView>
  </sheetViews>
  <sheetFormatPr baseColWidth="10" defaultColWidth="12" defaultRowHeight="12.75" x14ac:dyDescent="0.2"/>
  <cols>
    <col min="1" max="1" width="41.75" customWidth="1"/>
    <col min="2" max="3" width="12" customWidth="1"/>
    <col min="4" max="5" width="10.625" customWidth="1"/>
    <col min="8" max="8" width="50.625" bestFit="1" customWidth="1"/>
    <col min="1021" max="1023" width="12.875" customWidth="1"/>
  </cols>
  <sheetData>
    <row r="1" spans="1:5" ht="24" customHeight="1" x14ac:dyDescent="0.2">
      <c r="A1" s="40" t="s">
        <v>31</v>
      </c>
      <c r="B1" s="112"/>
      <c r="C1" s="112"/>
      <c r="D1" s="1"/>
      <c r="E1" s="1"/>
    </row>
    <row r="2" spans="1:5" x14ac:dyDescent="0.2">
      <c r="A2" s="112"/>
      <c r="B2" s="112"/>
      <c r="C2" s="112"/>
    </row>
    <row r="3" spans="1:5" ht="12.75" customHeight="1" x14ac:dyDescent="0.2">
      <c r="A3" s="43"/>
      <c r="B3" s="24">
        <v>2024</v>
      </c>
      <c r="C3" s="24">
        <v>2025</v>
      </c>
    </row>
    <row r="4" spans="1:5" ht="14.25" customHeight="1" x14ac:dyDescent="0.2">
      <c r="A4" s="46" t="s">
        <v>190</v>
      </c>
      <c r="B4" s="166">
        <f>SUM(B5:B7)</f>
        <v>186</v>
      </c>
      <c r="C4" s="166">
        <f>SUM(C5:C7)</f>
        <v>180</v>
      </c>
    </row>
    <row r="5" spans="1:5" ht="14.25" customHeight="1" x14ac:dyDescent="0.2">
      <c r="A5" s="132" t="s">
        <v>191</v>
      </c>
      <c r="B5" s="128">
        <v>43</v>
      </c>
      <c r="C5" s="128">
        <v>40</v>
      </c>
    </row>
    <row r="6" spans="1:5" ht="14.25" customHeight="1" x14ac:dyDescent="0.2">
      <c r="A6" s="132" t="s">
        <v>192</v>
      </c>
      <c r="B6" s="128">
        <v>138</v>
      </c>
      <c r="C6" s="128">
        <v>135</v>
      </c>
    </row>
    <row r="7" spans="1:5" ht="14.25" customHeight="1" x14ac:dyDescent="0.2">
      <c r="A7" s="132" t="s">
        <v>193</v>
      </c>
      <c r="B7" s="128">
        <v>5</v>
      </c>
      <c r="C7" s="128">
        <v>5</v>
      </c>
    </row>
    <row r="8" spans="1:5" ht="14.25" customHeight="1" x14ac:dyDescent="0.2">
      <c r="A8" s="46" t="s">
        <v>194</v>
      </c>
      <c r="B8" s="166">
        <f>SUM(B9:B10)</f>
        <v>137</v>
      </c>
      <c r="C8" s="166">
        <f>SUM(C9:C10)</f>
        <v>144</v>
      </c>
    </row>
    <row r="9" spans="1:5" ht="14.25" customHeight="1" x14ac:dyDescent="0.2">
      <c r="A9" s="132" t="s">
        <v>191</v>
      </c>
      <c r="B9" s="128">
        <v>10</v>
      </c>
      <c r="C9" s="128">
        <v>10</v>
      </c>
    </row>
    <row r="10" spans="1:5" ht="14.25" customHeight="1" x14ac:dyDescent="0.2">
      <c r="A10" s="135" t="s">
        <v>192</v>
      </c>
      <c r="B10" s="128">
        <v>127</v>
      </c>
      <c r="C10" s="128">
        <v>134</v>
      </c>
    </row>
    <row r="11" spans="1:5" x14ac:dyDescent="0.2">
      <c r="A11" s="45" t="s">
        <v>84</v>
      </c>
    </row>
  </sheetData>
  <pageMargins left="0" right="0" top="0" bottom="0" header="0" footer="0"/>
  <pageSetup paperSize="9" firstPageNumber="0" pageOrder="overThenDown"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B023E"/>
  </sheetPr>
  <dimension ref="A1:H21"/>
  <sheetViews>
    <sheetView zoomScale="120" zoomScaleNormal="120" workbookViewId="0">
      <pane ySplit="1" topLeftCell="A2" activePane="bottomLeft" state="frozen"/>
      <selection pane="bottomLeft" activeCell="E21" sqref="E21"/>
    </sheetView>
  </sheetViews>
  <sheetFormatPr baseColWidth="10" defaultColWidth="11.375" defaultRowHeight="12.75" x14ac:dyDescent="0.2"/>
  <cols>
    <col min="1" max="1" width="38" customWidth="1"/>
    <col min="2" max="6" width="10" customWidth="1"/>
  </cols>
  <sheetData>
    <row r="1" spans="1:8" ht="27.75" customHeight="1" x14ac:dyDescent="0.2">
      <c r="A1" s="40" t="s">
        <v>33</v>
      </c>
      <c r="B1" s="112"/>
      <c r="C1" s="112"/>
      <c r="D1" s="112"/>
      <c r="E1" s="112"/>
      <c r="F1" s="112"/>
    </row>
    <row r="2" spans="1:8" x14ac:dyDescent="0.2">
      <c r="A2" s="112"/>
      <c r="B2" s="112"/>
      <c r="C2" s="112"/>
      <c r="D2" s="112"/>
      <c r="E2" s="112"/>
      <c r="F2" s="112"/>
    </row>
    <row r="3" spans="1:8" ht="12.75" customHeight="1" x14ac:dyDescent="0.2">
      <c r="A3" s="112"/>
      <c r="C3" s="24">
        <v>2021</v>
      </c>
      <c r="D3" s="24">
        <v>2022</v>
      </c>
      <c r="E3" s="24">
        <v>2023</v>
      </c>
      <c r="F3" s="24">
        <v>2024</v>
      </c>
      <c r="G3" s="24">
        <v>2025</v>
      </c>
    </row>
    <row r="4" spans="1:8" ht="12.75" customHeight="1" x14ac:dyDescent="0.2">
      <c r="A4" s="260" t="s">
        <v>195</v>
      </c>
      <c r="B4" s="98" t="s">
        <v>100</v>
      </c>
      <c r="C4" s="39">
        <v>628</v>
      </c>
      <c r="D4" s="39">
        <v>559</v>
      </c>
      <c r="E4" s="39">
        <v>1346</v>
      </c>
      <c r="F4" s="39">
        <v>2381</v>
      </c>
      <c r="G4" s="39">
        <v>2394</v>
      </c>
    </row>
    <row r="5" spans="1:8" ht="12.75" customHeight="1" x14ac:dyDescent="0.2">
      <c r="A5" s="261"/>
      <c r="B5" s="98" t="s">
        <v>101</v>
      </c>
      <c r="C5" s="39">
        <v>1360</v>
      </c>
      <c r="D5" s="39">
        <v>834</v>
      </c>
      <c r="E5" s="39">
        <v>2510</v>
      </c>
      <c r="F5" s="39">
        <v>3357</v>
      </c>
      <c r="G5" s="39">
        <v>4190</v>
      </c>
    </row>
    <row r="6" spans="1:8" ht="12.75" customHeight="1" x14ac:dyDescent="0.2">
      <c r="A6" s="262"/>
      <c r="B6" s="48" t="s">
        <v>102</v>
      </c>
      <c r="C6" s="49">
        <f>SUM(C4:C5)</f>
        <v>1988</v>
      </c>
      <c r="D6" s="49">
        <f>SUM(D4:D5)</f>
        <v>1393</v>
      </c>
      <c r="E6" s="49">
        <f>SUM(E4:E5)</f>
        <v>3856</v>
      </c>
      <c r="F6" s="49">
        <f>SUM(F4:F5)</f>
        <v>5738</v>
      </c>
      <c r="G6" s="49">
        <f>SUM(G4:G5)</f>
        <v>6584</v>
      </c>
    </row>
    <row r="7" spans="1:8" ht="12.75" customHeight="1" x14ac:dyDescent="0.2">
      <c r="A7" s="263" t="s">
        <v>196</v>
      </c>
      <c r="B7" s="98" t="s">
        <v>100</v>
      </c>
      <c r="C7" s="39"/>
      <c r="D7" s="39"/>
      <c r="E7" s="39"/>
      <c r="F7" s="39"/>
      <c r="G7" s="39">
        <v>2995</v>
      </c>
    </row>
    <row r="8" spans="1:8" ht="12.75" customHeight="1" x14ac:dyDescent="0.2">
      <c r="A8" s="264"/>
      <c r="B8" s="98" t="s">
        <v>101</v>
      </c>
      <c r="C8" s="39"/>
      <c r="D8" s="39"/>
      <c r="E8" s="39"/>
      <c r="F8" s="39"/>
      <c r="G8" s="39">
        <v>3488</v>
      </c>
    </row>
    <row r="9" spans="1:8" ht="12.75" customHeight="1" x14ac:dyDescent="0.2">
      <c r="A9" s="264"/>
      <c r="B9" s="48" t="s">
        <v>102</v>
      </c>
      <c r="C9" s="49"/>
      <c r="D9" s="49"/>
      <c r="E9" s="49"/>
      <c r="F9" s="49"/>
      <c r="G9" s="49">
        <f>SUM(G7:G8)</f>
        <v>6483</v>
      </c>
    </row>
    <row r="10" spans="1:8" x14ac:dyDescent="0.2">
      <c r="A10" s="260" t="s">
        <v>197</v>
      </c>
      <c r="B10" s="98" t="s">
        <v>100</v>
      </c>
      <c r="C10" s="39">
        <v>5058</v>
      </c>
      <c r="D10" s="39">
        <v>5694</v>
      </c>
      <c r="E10" s="39">
        <v>5933</v>
      </c>
      <c r="F10" s="39">
        <v>5460</v>
      </c>
      <c r="G10" s="39">
        <v>697</v>
      </c>
    </row>
    <row r="11" spans="1:8" ht="12.75" customHeight="1" x14ac:dyDescent="0.2">
      <c r="A11" s="261"/>
      <c r="B11" s="98" t="s">
        <v>101</v>
      </c>
      <c r="C11" s="39">
        <v>5632</v>
      </c>
      <c r="D11" s="39">
        <v>6558</v>
      </c>
      <c r="E11" s="39">
        <v>7402</v>
      </c>
      <c r="F11" s="39">
        <v>6323</v>
      </c>
      <c r="G11" s="39">
        <v>1027</v>
      </c>
    </row>
    <row r="12" spans="1:8" ht="12.75" customHeight="1" x14ac:dyDescent="0.2">
      <c r="A12" s="262"/>
      <c r="B12" s="61" t="s">
        <v>102</v>
      </c>
      <c r="C12" s="49">
        <v>10690</v>
      </c>
      <c r="D12" s="49">
        <v>12252</v>
      </c>
      <c r="E12" s="49">
        <v>13335</v>
      </c>
      <c r="F12" s="49">
        <v>11783</v>
      </c>
      <c r="G12" s="49">
        <f>SUM(G10:G11)</f>
        <v>1724</v>
      </c>
    </row>
    <row r="13" spans="1:8" ht="12.75" customHeight="1" x14ac:dyDescent="0.2">
      <c r="A13" s="265" t="s">
        <v>108</v>
      </c>
      <c r="B13" s="98" t="s">
        <v>100</v>
      </c>
      <c r="C13" s="63">
        <f>+C4+C7+C10</f>
        <v>5686</v>
      </c>
      <c r="D13" s="63">
        <f>+D4+D7+D10</f>
        <v>6253</v>
      </c>
      <c r="E13" s="63">
        <f t="shared" ref="D13:G14" si="0">+E4+E7+E10</f>
        <v>7279</v>
      </c>
      <c r="F13" s="63">
        <f t="shared" si="0"/>
        <v>7841</v>
      </c>
      <c r="G13" s="63">
        <f>+G4+G7+G10</f>
        <v>6086</v>
      </c>
      <c r="H13" s="90"/>
    </row>
    <row r="14" spans="1:8" ht="12.75" customHeight="1" x14ac:dyDescent="0.2">
      <c r="A14" s="266"/>
      <c r="B14" s="98" t="s">
        <v>101</v>
      </c>
      <c r="C14" s="63">
        <f>+C5+C8+C11</f>
        <v>6992</v>
      </c>
      <c r="D14" s="63">
        <f t="shared" si="0"/>
        <v>7392</v>
      </c>
      <c r="E14" s="63">
        <f t="shared" si="0"/>
        <v>9912</v>
      </c>
      <c r="F14" s="63">
        <f t="shared" si="0"/>
        <v>9680</v>
      </c>
      <c r="G14" s="63">
        <f t="shared" si="0"/>
        <v>8705</v>
      </c>
    </row>
    <row r="15" spans="1:8" ht="12.75" customHeight="1" x14ac:dyDescent="0.2">
      <c r="A15" s="267"/>
      <c r="B15" s="62" t="s">
        <v>102</v>
      </c>
      <c r="C15" s="57">
        <f>+C6+C9+C12</f>
        <v>12678</v>
      </c>
      <c r="D15" s="57">
        <f t="shared" ref="D15:E15" si="1">+D6+D9+D12</f>
        <v>13645</v>
      </c>
      <c r="E15" s="57">
        <f t="shared" si="1"/>
        <v>17191</v>
      </c>
      <c r="F15" s="57">
        <f>+F6+F9+F12</f>
        <v>17521</v>
      </c>
      <c r="G15" s="57">
        <f>+G6+G9+G12</f>
        <v>14791</v>
      </c>
    </row>
    <row r="16" spans="1:8" ht="12.75" customHeight="1" x14ac:dyDescent="0.2">
      <c r="A16" s="21" t="s">
        <v>84</v>
      </c>
      <c r="B16" s="112"/>
      <c r="C16" s="112"/>
      <c r="D16" s="112"/>
      <c r="E16" s="112"/>
      <c r="F16" s="112"/>
    </row>
    <row r="17" spans="1:2" x14ac:dyDescent="0.2">
      <c r="A17" s="79" t="s">
        <v>198</v>
      </c>
    </row>
    <row r="21" spans="1:2" x14ac:dyDescent="0.2">
      <c r="B21" s="29"/>
    </row>
  </sheetData>
  <mergeCells count="4">
    <mergeCell ref="A4:A6"/>
    <mergeCell ref="A7:A9"/>
    <mergeCell ref="A10:A12"/>
    <mergeCell ref="A13:A15"/>
  </mergeCells>
  <pageMargins left="0.7" right="0.7" top="0.75" bottom="0.75" header="0.3" footer="0.3"/>
  <pageSetup paperSize="9" orientation="portrait" r:id="rId1"/>
  <ignoredErrors>
    <ignoredError sqref="C6:G6"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B023E"/>
  </sheetPr>
  <dimension ref="A1:D20"/>
  <sheetViews>
    <sheetView zoomScale="120" zoomScaleNormal="120" workbookViewId="0">
      <pane ySplit="1" topLeftCell="A2" activePane="bottomLeft" state="frozen"/>
      <selection pane="bottomLeft" activeCell="E29" sqref="E29"/>
    </sheetView>
  </sheetViews>
  <sheetFormatPr baseColWidth="10" defaultColWidth="11.375" defaultRowHeight="12.75" x14ac:dyDescent="0.2"/>
  <cols>
    <col min="1" max="1" width="38" customWidth="1"/>
    <col min="2" max="3" width="10" customWidth="1"/>
  </cols>
  <sheetData>
    <row r="1" spans="1:3" ht="24" customHeight="1" x14ac:dyDescent="0.2">
      <c r="A1" s="40" t="s">
        <v>35</v>
      </c>
      <c r="B1" s="112"/>
      <c r="C1" s="112"/>
    </row>
    <row r="2" spans="1:3" x14ac:dyDescent="0.2">
      <c r="A2" s="112"/>
      <c r="B2" s="112"/>
      <c r="C2" s="112"/>
    </row>
    <row r="3" spans="1:3" ht="12.75" customHeight="1" x14ac:dyDescent="0.2">
      <c r="A3" s="112"/>
      <c r="B3" s="24">
        <v>2024</v>
      </c>
      <c r="C3" s="24">
        <v>2025</v>
      </c>
    </row>
    <row r="4" spans="1:3" ht="18" customHeight="1" x14ac:dyDescent="0.2">
      <c r="A4" s="47" t="s">
        <v>199</v>
      </c>
      <c r="B4" s="49">
        <f>+B5+B6+B7+B8</f>
        <v>476</v>
      </c>
      <c r="C4" s="49">
        <f>+C5+C6+C7+C8</f>
        <v>542</v>
      </c>
    </row>
    <row r="5" spans="1:3" ht="12.75" customHeight="1" x14ac:dyDescent="0.2">
      <c r="A5" s="98" t="s">
        <v>200</v>
      </c>
      <c r="B5" s="39">
        <v>437</v>
      </c>
      <c r="C5" s="39">
        <v>500</v>
      </c>
    </row>
    <row r="6" spans="1:3" ht="12.75" customHeight="1" x14ac:dyDescent="0.2">
      <c r="A6" s="98" t="s">
        <v>201</v>
      </c>
      <c r="B6" s="39">
        <v>15</v>
      </c>
      <c r="C6" s="39">
        <v>20</v>
      </c>
    </row>
    <row r="7" spans="1:3" ht="12.75" customHeight="1" x14ac:dyDescent="0.2">
      <c r="A7" s="98" t="s">
        <v>202</v>
      </c>
      <c r="B7" s="39">
        <v>22</v>
      </c>
      <c r="C7" s="39">
        <v>15</v>
      </c>
    </row>
    <row r="8" spans="1:3" ht="12.75" customHeight="1" x14ac:dyDescent="0.2">
      <c r="A8" s="98" t="s">
        <v>203</v>
      </c>
      <c r="B8" s="39">
        <v>2</v>
      </c>
      <c r="C8" s="39">
        <v>7</v>
      </c>
    </row>
    <row r="9" spans="1:3" ht="18" customHeight="1" x14ac:dyDescent="0.2">
      <c r="A9" s="47" t="s">
        <v>196</v>
      </c>
      <c r="B9" s="49" t="s">
        <v>138</v>
      </c>
      <c r="C9" s="49">
        <f>+C10+C11+C12+C13</f>
        <v>544</v>
      </c>
    </row>
    <row r="10" spans="1:3" ht="12.75" customHeight="1" x14ac:dyDescent="0.2">
      <c r="A10" s="98" t="s">
        <v>200</v>
      </c>
      <c r="B10" s="39" t="s">
        <v>138</v>
      </c>
      <c r="C10" s="39">
        <v>523</v>
      </c>
    </row>
    <row r="11" spans="1:3" ht="12.75" customHeight="1" x14ac:dyDescent="0.2">
      <c r="A11" s="98" t="s">
        <v>201</v>
      </c>
      <c r="B11" s="39" t="s">
        <v>138</v>
      </c>
      <c r="C11" s="39">
        <v>14</v>
      </c>
    </row>
    <row r="12" spans="1:3" ht="12.75" customHeight="1" x14ac:dyDescent="0.2">
      <c r="A12" s="98" t="s">
        <v>202</v>
      </c>
      <c r="B12" s="39" t="s">
        <v>138</v>
      </c>
      <c r="C12" s="39">
        <v>7</v>
      </c>
    </row>
    <row r="13" spans="1:3" ht="12.75" customHeight="1" x14ac:dyDescent="0.2">
      <c r="A13" s="98" t="s">
        <v>203</v>
      </c>
      <c r="B13" s="39" t="s">
        <v>138</v>
      </c>
      <c r="C13" s="39">
        <v>0</v>
      </c>
    </row>
    <row r="14" spans="1:3" ht="25.5" customHeight="1" x14ac:dyDescent="0.2">
      <c r="A14" s="47" t="s">
        <v>197</v>
      </c>
      <c r="B14" s="220">
        <f>+B15+B16+B17+B18</f>
        <v>1110</v>
      </c>
      <c r="C14" s="220">
        <f>+C15+C16+C17+C18</f>
        <v>138</v>
      </c>
    </row>
    <row r="15" spans="1:3" ht="12.75" customHeight="1" x14ac:dyDescent="0.2">
      <c r="A15" s="98" t="s">
        <v>200</v>
      </c>
      <c r="B15" s="39">
        <v>1054</v>
      </c>
      <c r="C15" s="39">
        <v>135</v>
      </c>
    </row>
    <row r="16" spans="1:3" ht="12.75" customHeight="1" x14ac:dyDescent="0.2">
      <c r="A16" s="98" t="s">
        <v>201</v>
      </c>
      <c r="B16" s="39">
        <v>40</v>
      </c>
      <c r="C16" s="39">
        <v>3</v>
      </c>
    </row>
    <row r="17" spans="1:4" ht="12.75" customHeight="1" x14ac:dyDescent="0.2">
      <c r="A17" s="98" t="s">
        <v>202</v>
      </c>
      <c r="B17" s="39">
        <v>16</v>
      </c>
      <c r="C17" s="39">
        <v>0</v>
      </c>
    </row>
    <row r="18" spans="1:4" ht="12.75" customHeight="1" x14ac:dyDescent="0.2">
      <c r="A18" s="98" t="s">
        <v>203</v>
      </c>
      <c r="B18" s="39">
        <v>0</v>
      </c>
      <c r="C18" s="39">
        <v>0</v>
      </c>
    </row>
    <row r="19" spans="1:4" ht="18" customHeight="1" x14ac:dyDescent="0.2">
      <c r="A19" s="56" t="s">
        <v>108</v>
      </c>
      <c r="B19" s="57">
        <f>+B14+B4</f>
        <v>1586</v>
      </c>
      <c r="C19" s="57">
        <f>+C14+C9+C4</f>
        <v>1224</v>
      </c>
      <c r="D19" s="90"/>
    </row>
    <row r="20" spans="1:4" ht="12.75" customHeight="1" x14ac:dyDescent="0.2">
      <c r="A20" s="21" t="s">
        <v>84</v>
      </c>
      <c r="B20" s="112"/>
      <c r="C20" s="112"/>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B023E"/>
    <pageSetUpPr fitToPage="1"/>
  </sheetPr>
  <dimension ref="A1:AMG81"/>
  <sheetViews>
    <sheetView showGridLines="0" zoomScale="120" zoomScaleNormal="120" workbookViewId="0">
      <pane ySplit="1" topLeftCell="A2" activePane="bottomLeft" state="frozen"/>
      <selection pane="bottomLeft" activeCell="F18" sqref="F18"/>
    </sheetView>
  </sheetViews>
  <sheetFormatPr baseColWidth="10" defaultColWidth="12" defaultRowHeight="12.75" x14ac:dyDescent="0.2"/>
  <cols>
    <col min="1" max="1" width="39.375" style="11" customWidth="1"/>
    <col min="2" max="2" width="20.375" style="1" bestFit="1" customWidth="1"/>
    <col min="3" max="3" width="19.875" style="1" customWidth="1"/>
    <col min="4" max="4" width="14" style="1" customWidth="1"/>
    <col min="5" max="1021" width="12" style="1" customWidth="1"/>
    <col min="1022" max="1022" width="12.875" customWidth="1"/>
  </cols>
  <sheetData>
    <row r="1" spans="1:4" ht="24" customHeight="1" x14ac:dyDescent="0.2">
      <c r="A1" s="40" t="s">
        <v>37</v>
      </c>
      <c r="B1" s="112"/>
      <c r="C1" s="112"/>
      <c r="D1" s="112"/>
    </row>
    <row r="2" spans="1:4" x14ac:dyDescent="0.2">
      <c r="A2" s="112"/>
      <c r="B2" s="112"/>
      <c r="C2" s="112"/>
      <c r="D2" s="112"/>
    </row>
    <row r="3" spans="1:4" ht="48" customHeight="1" x14ac:dyDescent="0.2">
      <c r="A3" s="24" t="s">
        <v>204</v>
      </c>
      <c r="B3" s="24" t="s">
        <v>205</v>
      </c>
      <c r="C3" s="24" t="s">
        <v>206</v>
      </c>
      <c r="D3" s="24" t="s">
        <v>207</v>
      </c>
    </row>
    <row r="4" spans="1:4" ht="14.25" customHeight="1" x14ac:dyDescent="0.2">
      <c r="A4" s="148" t="s">
        <v>208</v>
      </c>
      <c r="B4" s="149">
        <v>94</v>
      </c>
      <c r="C4" s="149">
        <v>74</v>
      </c>
      <c r="D4" s="150">
        <f t="shared" ref="D4:D30" si="0">+C4/B4</f>
        <v>0.78723404255319152</v>
      </c>
    </row>
    <row r="5" spans="1:4" ht="14.25" customHeight="1" x14ac:dyDescent="0.2">
      <c r="A5" s="148" t="s">
        <v>209</v>
      </c>
      <c r="B5" s="149">
        <v>786</v>
      </c>
      <c r="C5" s="149">
        <v>503</v>
      </c>
      <c r="D5" s="150">
        <f t="shared" si="0"/>
        <v>0.63994910941475824</v>
      </c>
    </row>
    <row r="6" spans="1:4" ht="14.25" customHeight="1" x14ac:dyDescent="0.2">
      <c r="A6" s="148" t="s">
        <v>210</v>
      </c>
      <c r="B6" s="149">
        <v>233</v>
      </c>
      <c r="C6" s="149">
        <v>177</v>
      </c>
      <c r="D6" s="150">
        <f t="shared" si="0"/>
        <v>0.75965665236051505</v>
      </c>
    </row>
    <row r="7" spans="1:4" ht="14.25" customHeight="1" x14ac:dyDescent="0.2">
      <c r="A7" s="148" t="s">
        <v>211</v>
      </c>
      <c r="B7" s="149">
        <v>84</v>
      </c>
      <c r="C7" s="149">
        <v>49</v>
      </c>
      <c r="D7" s="150">
        <f t="shared" si="0"/>
        <v>0.58333333333333337</v>
      </c>
    </row>
    <row r="8" spans="1:4" ht="14.25" customHeight="1" x14ac:dyDescent="0.2">
      <c r="A8" s="148" t="s">
        <v>212</v>
      </c>
      <c r="B8" s="149">
        <v>77</v>
      </c>
      <c r="C8" s="149">
        <v>42</v>
      </c>
      <c r="D8" s="150">
        <f t="shared" si="0"/>
        <v>0.54545454545454541</v>
      </c>
    </row>
    <row r="9" spans="1:4" ht="14.25" customHeight="1" x14ac:dyDescent="0.2">
      <c r="A9" s="148" t="s">
        <v>213</v>
      </c>
      <c r="B9" s="149">
        <v>614</v>
      </c>
      <c r="C9" s="149">
        <v>374</v>
      </c>
      <c r="D9" s="150">
        <f t="shared" si="0"/>
        <v>0.60912052117263848</v>
      </c>
    </row>
    <row r="10" spans="1:4" ht="14.25" customHeight="1" x14ac:dyDescent="0.2">
      <c r="A10" s="148" t="s">
        <v>214</v>
      </c>
      <c r="B10" s="149">
        <v>488</v>
      </c>
      <c r="C10" s="149">
        <v>315</v>
      </c>
      <c r="D10" s="150">
        <f t="shared" si="0"/>
        <v>0.64549180327868849</v>
      </c>
    </row>
    <row r="11" spans="1:4" ht="14.25" customHeight="1" x14ac:dyDescent="0.2">
      <c r="A11" s="148" t="s">
        <v>215</v>
      </c>
      <c r="B11" s="149">
        <v>135</v>
      </c>
      <c r="C11" s="149">
        <v>94</v>
      </c>
      <c r="D11" s="150">
        <f t="shared" si="0"/>
        <v>0.6962962962962963</v>
      </c>
    </row>
    <row r="12" spans="1:4" ht="14.25" customHeight="1" x14ac:dyDescent="0.2">
      <c r="A12" s="148" t="s">
        <v>216</v>
      </c>
      <c r="B12" s="149">
        <v>172</v>
      </c>
      <c r="C12" s="149">
        <v>115</v>
      </c>
      <c r="D12" s="150">
        <f t="shared" si="0"/>
        <v>0.66860465116279066</v>
      </c>
    </row>
    <row r="13" spans="1:4" ht="14.25" customHeight="1" x14ac:dyDescent="0.2">
      <c r="A13" s="148" t="s">
        <v>217</v>
      </c>
      <c r="B13" s="149">
        <v>170</v>
      </c>
      <c r="C13" s="149">
        <v>90</v>
      </c>
      <c r="D13" s="150">
        <f t="shared" si="0"/>
        <v>0.52941176470588236</v>
      </c>
    </row>
    <row r="14" spans="1:4" ht="14.25" customHeight="1" x14ac:dyDescent="0.2">
      <c r="A14" s="148" t="s">
        <v>218</v>
      </c>
      <c r="B14" s="149">
        <v>42</v>
      </c>
      <c r="C14" s="149">
        <v>34</v>
      </c>
      <c r="D14" s="150">
        <f t="shared" si="0"/>
        <v>0.80952380952380953</v>
      </c>
    </row>
    <row r="15" spans="1:4" ht="14.25" customHeight="1" x14ac:dyDescent="0.2">
      <c r="A15" s="148" t="s">
        <v>219</v>
      </c>
      <c r="B15" s="149">
        <v>290</v>
      </c>
      <c r="C15" s="149">
        <v>236</v>
      </c>
      <c r="D15" s="150">
        <f t="shared" si="0"/>
        <v>0.81379310344827582</v>
      </c>
    </row>
    <row r="16" spans="1:4" ht="14.25" customHeight="1" x14ac:dyDescent="0.2">
      <c r="A16" s="148" t="s">
        <v>220</v>
      </c>
      <c r="B16" s="149">
        <v>175</v>
      </c>
      <c r="C16" s="149">
        <v>123</v>
      </c>
      <c r="D16" s="150">
        <f t="shared" si="0"/>
        <v>0.70285714285714285</v>
      </c>
    </row>
    <row r="17" spans="1:7" ht="14.25" customHeight="1" x14ac:dyDescent="0.2">
      <c r="A17" s="148" t="s">
        <v>221</v>
      </c>
      <c r="B17" s="149">
        <v>69</v>
      </c>
      <c r="C17" s="149">
        <v>52</v>
      </c>
      <c r="D17" s="150">
        <f t="shared" si="0"/>
        <v>0.75362318840579712</v>
      </c>
    </row>
    <row r="18" spans="1:7" ht="14.25" customHeight="1" x14ac:dyDescent="0.2">
      <c r="A18" s="148" t="s">
        <v>222</v>
      </c>
      <c r="B18" s="149">
        <v>169</v>
      </c>
      <c r="C18" s="149">
        <v>116</v>
      </c>
      <c r="D18" s="150">
        <f t="shared" si="0"/>
        <v>0.68639053254437865</v>
      </c>
    </row>
    <row r="19" spans="1:7" ht="14.25" customHeight="1" x14ac:dyDescent="0.2">
      <c r="A19" s="148" t="s">
        <v>223</v>
      </c>
      <c r="B19" s="149">
        <v>30</v>
      </c>
      <c r="C19" s="149">
        <v>25</v>
      </c>
      <c r="D19" s="150">
        <f t="shared" si="0"/>
        <v>0.83333333333333337</v>
      </c>
    </row>
    <row r="20" spans="1:7" ht="14.25" customHeight="1" x14ac:dyDescent="0.2">
      <c r="A20" s="148" t="s">
        <v>224</v>
      </c>
      <c r="B20" s="149">
        <v>1011</v>
      </c>
      <c r="C20" s="149">
        <v>645</v>
      </c>
      <c r="D20" s="150">
        <f t="shared" si="0"/>
        <v>0.63798219584569738</v>
      </c>
    </row>
    <row r="21" spans="1:7" ht="14.25" customHeight="1" x14ac:dyDescent="0.2">
      <c r="A21" s="148" t="s">
        <v>225</v>
      </c>
      <c r="B21" s="149">
        <v>130</v>
      </c>
      <c r="C21" s="149">
        <v>92</v>
      </c>
      <c r="D21" s="150">
        <f t="shared" si="0"/>
        <v>0.70769230769230773</v>
      </c>
    </row>
    <row r="22" spans="1:7" ht="14.25" customHeight="1" x14ac:dyDescent="0.2">
      <c r="A22" s="148" t="s">
        <v>226</v>
      </c>
      <c r="B22" s="149">
        <v>84</v>
      </c>
      <c r="C22" s="149">
        <v>38</v>
      </c>
      <c r="D22" s="150">
        <f t="shared" si="0"/>
        <v>0.45238095238095238</v>
      </c>
    </row>
    <row r="23" spans="1:7" ht="14.25" customHeight="1" x14ac:dyDescent="0.2">
      <c r="A23" s="148" t="s">
        <v>227</v>
      </c>
      <c r="B23" s="149">
        <v>126</v>
      </c>
      <c r="C23" s="149">
        <v>86</v>
      </c>
      <c r="D23" s="150">
        <f t="shared" si="0"/>
        <v>0.68253968253968256</v>
      </c>
    </row>
    <row r="24" spans="1:7" ht="14.25" customHeight="1" x14ac:dyDescent="0.2">
      <c r="A24" s="148" t="s">
        <v>228</v>
      </c>
      <c r="B24" s="149">
        <v>376</v>
      </c>
      <c r="C24" s="149">
        <v>186</v>
      </c>
      <c r="D24" s="150">
        <f t="shared" si="0"/>
        <v>0.49468085106382981</v>
      </c>
    </row>
    <row r="25" spans="1:7" ht="14.25" customHeight="1" x14ac:dyDescent="0.2">
      <c r="A25" s="148" t="s">
        <v>229</v>
      </c>
      <c r="B25" s="149">
        <v>439</v>
      </c>
      <c r="C25" s="149">
        <v>173</v>
      </c>
      <c r="D25" s="150">
        <f t="shared" si="0"/>
        <v>0.39407744874715261</v>
      </c>
    </row>
    <row r="26" spans="1:7" ht="14.25" customHeight="1" x14ac:dyDescent="0.2">
      <c r="A26" s="148" t="s">
        <v>230</v>
      </c>
      <c r="B26" s="149">
        <v>687</v>
      </c>
      <c r="C26" s="149">
        <v>388</v>
      </c>
      <c r="D26" s="150">
        <f t="shared" si="0"/>
        <v>0.56477438136826785</v>
      </c>
    </row>
    <row r="27" spans="1:7" ht="14.25" customHeight="1" x14ac:dyDescent="0.2">
      <c r="A27" s="148" t="s">
        <v>231</v>
      </c>
      <c r="B27" s="149">
        <v>128</v>
      </c>
      <c r="C27" s="149">
        <v>71</v>
      </c>
      <c r="D27" s="150">
        <f t="shared" si="0"/>
        <v>0.5546875</v>
      </c>
    </row>
    <row r="28" spans="1:7" ht="14.25" customHeight="1" x14ac:dyDescent="0.2">
      <c r="A28" s="148" t="s">
        <v>232</v>
      </c>
      <c r="B28" s="149">
        <v>384</v>
      </c>
      <c r="C28" s="149">
        <v>289</v>
      </c>
      <c r="D28" s="150">
        <f t="shared" si="0"/>
        <v>0.75260416666666663</v>
      </c>
    </row>
    <row r="29" spans="1:7" ht="14.25" customHeight="1" x14ac:dyDescent="0.2">
      <c r="A29" s="148" t="s">
        <v>233</v>
      </c>
      <c r="B29" s="149">
        <v>34</v>
      </c>
      <c r="C29" s="149">
        <v>28</v>
      </c>
      <c r="D29" s="150">
        <f t="shared" si="0"/>
        <v>0.82352941176470584</v>
      </c>
      <c r="F29" s="168"/>
    </row>
    <row r="30" spans="1:7" ht="24" customHeight="1" x14ac:dyDescent="0.2">
      <c r="A30" s="148" t="s">
        <v>234</v>
      </c>
      <c r="B30" s="149">
        <v>372</v>
      </c>
      <c r="C30" s="149">
        <v>283</v>
      </c>
      <c r="D30" s="150">
        <f t="shared" si="0"/>
        <v>0.760752688172043</v>
      </c>
      <c r="E30" s="168"/>
      <c r="F30" s="168"/>
      <c r="G30" s="168"/>
    </row>
    <row r="31" spans="1:7" x14ac:dyDescent="0.2">
      <c r="A31" s="146" t="s">
        <v>108</v>
      </c>
      <c r="B31" s="22">
        <f>+SUM(B4:B30)</f>
        <v>7399</v>
      </c>
      <c r="C31" s="22">
        <f>+SUM(C4:C30)</f>
        <v>4698</v>
      </c>
      <c r="D31" s="169">
        <f>+C31/B31</f>
        <v>0.63495066900932562</v>
      </c>
      <c r="E31" s="15"/>
      <c r="F31" s="168"/>
      <c r="G31" s="168"/>
    </row>
    <row r="32" spans="1:7" x14ac:dyDescent="0.2">
      <c r="A32" s="58" t="s">
        <v>84</v>
      </c>
      <c r="B32" s="112"/>
      <c r="C32" s="131"/>
      <c r="D32" s="131"/>
      <c r="E32" s="72"/>
      <c r="F32" s="168"/>
      <c r="G32" s="168"/>
    </row>
    <row r="33" spans="1:7" x14ac:dyDescent="0.2">
      <c r="A33" s="1"/>
      <c r="D33" s="168"/>
      <c r="E33" s="168"/>
      <c r="F33" s="168"/>
      <c r="G33" s="168"/>
    </row>
    <row r="34" spans="1:7" x14ac:dyDescent="0.2">
      <c r="A34" s="1"/>
      <c r="E34" s="168"/>
      <c r="F34" s="168"/>
      <c r="G34" s="168"/>
    </row>
    <row r="35" spans="1:7" x14ac:dyDescent="0.2">
      <c r="A35" s="1"/>
      <c r="E35" s="168"/>
      <c r="F35" s="168"/>
      <c r="G35" s="168"/>
    </row>
    <row r="36" spans="1:7" x14ac:dyDescent="0.2">
      <c r="A36" s="1"/>
      <c r="F36" s="168"/>
    </row>
    <row r="37" spans="1:7" x14ac:dyDescent="0.2">
      <c r="A37" s="1"/>
    </row>
    <row r="38" spans="1:7" x14ac:dyDescent="0.2">
      <c r="A38" s="1"/>
    </row>
    <row r="39" spans="1:7" x14ac:dyDescent="0.2">
      <c r="A39" s="1"/>
    </row>
    <row r="40" spans="1:7" x14ac:dyDescent="0.2">
      <c r="A40" s="1"/>
    </row>
    <row r="41" spans="1:7" x14ac:dyDescent="0.2">
      <c r="A41" s="1"/>
    </row>
    <row r="42" spans="1:7" x14ac:dyDescent="0.2">
      <c r="A42" s="1"/>
    </row>
    <row r="43" spans="1:7" x14ac:dyDescent="0.2">
      <c r="A43" s="1"/>
    </row>
    <row r="44" spans="1:7" x14ac:dyDescent="0.2">
      <c r="A44" s="1"/>
    </row>
    <row r="45" spans="1:7" x14ac:dyDescent="0.2">
      <c r="A45" s="1"/>
    </row>
    <row r="46" spans="1:7" x14ac:dyDescent="0.2">
      <c r="A46" s="1"/>
    </row>
    <row r="47" spans="1:7" x14ac:dyDescent="0.2">
      <c r="A47" s="1"/>
    </row>
    <row r="48" spans="1:7"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row r="59" spans="1:1" x14ac:dyDescent="0.2">
      <c r="A59" s="1"/>
    </row>
    <row r="60" spans="1:1" x14ac:dyDescent="0.2">
      <c r="A60" s="1"/>
    </row>
    <row r="61" spans="1:1" x14ac:dyDescent="0.2">
      <c r="A61" s="1"/>
    </row>
    <row r="62" spans="1:1" x14ac:dyDescent="0.2">
      <c r="A62" s="1"/>
    </row>
    <row r="63" spans="1:1" x14ac:dyDescent="0.2">
      <c r="A63" s="1"/>
    </row>
    <row r="64" spans="1:1" x14ac:dyDescent="0.2">
      <c r="A64" s="1"/>
    </row>
    <row r="65" spans="1:1" x14ac:dyDescent="0.2">
      <c r="A65" s="1"/>
    </row>
    <row r="66" spans="1:1" x14ac:dyDescent="0.2">
      <c r="A66" s="1"/>
    </row>
    <row r="67" spans="1:1" x14ac:dyDescent="0.2">
      <c r="A67" s="15"/>
    </row>
    <row r="68" spans="1:1" x14ac:dyDescent="0.2">
      <c r="A68" s="1"/>
    </row>
    <row r="69" spans="1:1" x14ac:dyDescent="0.2">
      <c r="A69" s="15"/>
    </row>
    <row r="70" spans="1:1" x14ac:dyDescent="0.2">
      <c r="A70" s="1"/>
    </row>
    <row r="71" spans="1:1" x14ac:dyDescent="0.2">
      <c r="A71" s="1"/>
    </row>
    <row r="72" spans="1:1" x14ac:dyDescent="0.2">
      <c r="A72" s="1"/>
    </row>
    <row r="73" spans="1:1" x14ac:dyDescent="0.2">
      <c r="A73" s="1"/>
    </row>
    <row r="74" spans="1:1" x14ac:dyDescent="0.2">
      <c r="A74" s="15"/>
    </row>
    <row r="75" spans="1:1" x14ac:dyDescent="0.2">
      <c r="A75" s="1"/>
    </row>
    <row r="76" spans="1:1" x14ac:dyDescent="0.2">
      <c r="A76" s="1"/>
    </row>
    <row r="77" spans="1:1" x14ac:dyDescent="0.2">
      <c r="A77" s="1"/>
    </row>
    <row r="78" spans="1:1" x14ac:dyDescent="0.2">
      <c r="A78" s="1"/>
    </row>
    <row r="79" spans="1:1" x14ac:dyDescent="0.2">
      <c r="A79" s="1"/>
    </row>
    <row r="80" spans="1:1" x14ac:dyDescent="0.2">
      <c r="A80" s="1"/>
    </row>
    <row r="81" spans="1:1" x14ac:dyDescent="0.2">
      <c r="A81" s="1"/>
    </row>
  </sheetData>
  <pageMargins left="0" right="0" top="0" bottom="0" header="0" footer="0"/>
  <pageSetup paperSize="9" scale="89" firstPageNumber="0" pageOrder="overThenDown"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CB023E"/>
    <pageSetUpPr fitToPage="1"/>
  </sheetPr>
  <dimension ref="A1:AME12"/>
  <sheetViews>
    <sheetView showGridLines="0" zoomScale="120" zoomScaleNormal="120" workbookViewId="0">
      <pane ySplit="1" topLeftCell="A2" activePane="bottomLeft" state="frozen"/>
      <selection pane="bottomLeft" activeCell="G18" sqref="G18"/>
    </sheetView>
  </sheetViews>
  <sheetFormatPr baseColWidth="10" defaultColWidth="12" defaultRowHeight="12.75" x14ac:dyDescent="0.2"/>
  <cols>
    <col min="1" max="1" width="38" style="2" customWidth="1"/>
    <col min="2" max="3" width="10" style="2" customWidth="1"/>
    <col min="4" max="4" width="10" customWidth="1"/>
    <col min="5" max="5" width="10" style="2" customWidth="1"/>
    <col min="6" max="1019" width="11" style="2" customWidth="1"/>
    <col min="1020" max="1022" width="12.875" customWidth="1"/>
  </cols>
  <sheetData>
    <row r="1" spans="1:7" ht="24" customHeight="1" x14ac:dyDescent="0.2">
      <c r="A1" s="40" t="s">
        <v>39</v>
      </c>
      <c r="B1" s="112"/>
      <c r="C1" s="112"/>
      <c r="D1" s="112"/>
      <c r="E1" s="112"/>
      <c r="F1" s="112"/>
      <c r="G1" s="112"/>
    </row>
    <row r="2" spans="1:7" x14ac:dyDescent="0.2">
      <c r="A2" s="112"/>
      <c r="B2" s="112"/>
      <c r="C2" s="112"/>
      <c r="D2" s="112"/>
      <c r="E2" s="112"/>
      <c r="F2" s="112"/>
      <c r="G2" s="112"/>
    </row>
    <row r="3" spans="1:7" ht="33.6" customHeight="1" x14ac:dyDescent="0.2">
      <c r="A3" s="59" t="s">
        <v>235</v>
      </c>
      <c r="B3" s="59"/>
      <c r="C3" s="24">
        <v>2021</v>
      </c>
      <c r="D3" s="24">
        <v>2022</v>
      </c>
      <c r="E3" s="24">
        <v>2023</v>
      </c>
      <c r="F3" s="24">
        <v>2024</v>
      </c>
      <c r="G3" s="24">
        <v>2025</v>
      </c>
    </row>
    <row r="4" spans="1:7" ht="12.75" customHeight="1" x14ac:dyDescent="0.2">
      <c r="A4" s="268" t="s">
        <v>236</v>
      </c>
      <c r="B4" s="64" t="s">
        <v>100</v>
      </c>
      <c r="C4" s="39">
        <v>447</v>
      </c>
      <c r="D4" s="39">
        <v>391</v>
      </c>
      <c r="E4" s="39">
        <v>753</v>
      </c>
      <c r="F4" s="39">
        <f>1260+61</f>
        <v>1321</v>
      </c>
      <c r="G4" s="39">
        <f>1358+51</f>
        <v>1409</v>
      </c>
    </row>
    <row r="5" spans="1:7" x14ac:dyDescent="0.2">
      <c r="A5" s="269"/>
      <c r="B5" s="64" t="s">
        <v>101</v>
      </c>
      <c r="C5" s="39">
        <v>926</v>
      </c>
      <c r="D5" s="39">
        <v>675</v>
      </c>
      <c r="E5" s="39">
        <v>1458</v>
      </c>
      <c r="F5" s="39">
        <f>1620+99</f>
        <v>1719</v>
      </c>
      <c r="G5" s="39">
        <f>2111+88</f>
        <v>2199</v>
      </c>
    </row>
    <row r="6" spans="1:7" x14ac:dyDescent="0.2">
      <c r="A6" s="270"/>
      <c r="B6" s="60" t="s">
        <v>102</v>
      </c>
      <c r="C6" s="49">
        <f>SUM(C4:C5)</f>
        <v>1373</v>
      </c>
      <c r="D6" s="49">
        <f>SUM(D4:D5)</f>
        <v>1066</v>
      </c>
      <c r="E6" s="49">
        <f>SUM(E4:E5)</f>
        <v>2211</v>
      </c>
      <c r="F6" s="49">
        <f>SUM(F4:F5)</f>
        <v>3040</v>
      </c>
      <c r="G6" s="49">
        <f>SUM(G4:G5)</f>
        <v>3608</v>
      </c>
    </row>
    <row r="7" spans="1:7" ht="12.75" customHeight="1" x14ac:dyDescent="0.2">
      <c r="A7" s="268" t="s">
        <v>237</v>
      </c>
      <c r="B7" s="64" t="s">
        <v>100</v>
      </c>
      <c r="C7" s="39">
        <v>181</v>
      </c>
      <c r="D7" s="39">
        <v>168</v>
      </c>
      <c r="E7" s="39">
        <v>593</v>
      </c>
      <c r="F7" s="39">
        <f>1036+24</f>
        <v>1060</v>
      </c>
      <c r="G7" s="39">
        <f>859+126</f>
        <v>985</v>
      </c>
    </row>
    <row r="8" spans="1:7" x14ac:dyDescent="0.2">
      <c r="A8" s="269"/>
      <c r="B8" s="64" t="s">
        <v>101</v>
      </c>
      <c r="C8" s="39">
        <v>434</v>
      </c>
      <c r="D8" s="39">
        <v>159</v>
      </c>
      <c r="E8" s="39">
        <v>1052</v>
      </c>
      <c r="F8" s="39">
        <f>1509+129</f>
        <v>1638</v>
      </c>
      <c r="G8" s="39">
        <f>1512+479</f>
        <v>1991</v>
      </c>
    </row>
    <row r="9" spans="1:7" x14ac:dyDescent="0.2">
      <c r="A9" s="270"/>
      <c r="B9" s="60" t="s">
        <v>102</v>
      </c>
      <c r="C9" s="49">
        <f>SUM(C7:C8)</f>
        <v>615</v>
      </c>
      <c r="D9" s="49">
        <f>SUM(D7:D8)</f>
        <v>327</v>
      </c>
      <c r="E9" s="49">
        <f>SUM(E7:E8)</f>
        <v>1645</v>
      </c>
      <c r="F9" s="49">
        <f>SUM(F7:F8)</f>
        <v>2698</v>
      </c>
      <c r="G9" s="49">
        <f>SUM(G7:G8)</f>
        <v>2976</v>
      </c>
    </row>
    <row r="10" spans="1:7" x14ac:dyDescent="0.2">
      <c r="A10" s="59" t="s">
        <v>108</v>
      </c>
      <c r="B10" s="59"/>
      <c r="C10" s="69">
        <f>+C6+C9</f>
        <v>1988</v>
      </c>
      <c r="D10" s="69">
        <f>+D6+D9</f>
        <v>1393</v>
      </c>
      <c r="E10" s="69">
        <f>+E6+E9</f>
        <v>3856</v>
      </c>
      <c r="F10" s="69">
        <f>+F6+F9</f>
        <v>5738</v>
      </c>
      <c r="G10" s="69">
        <f>+G6+G9</f>
        <v>6584</v>
      </c>
    </row>
    <row r="11" spans="1:7" x14ac:dyDescent="0.2">
      <c r="A11" s="58" t="s">
        <v>238</v>
      </c>
      <c r="B11" s="112"/>
      <c r="C11" s="112"/>
      <c r="D11" s="112"/>
      <c r="E11" s="151"/>
      <c r="F11" s="112"/>
      <c r="G11" s="112"/>
    </row>
    <row r="12" spans="1:7" x14ac:dyDescent="0.2">
      <c r="A12" s="131" t="s">
        <v>198</v>
      </c>
      <c r="B12" s="112"/>
      <c r="C12" s="112"/>
      <c r="D12" s="112"/>
      <c r="E12" s="112"/>
      <c r="F12" s="112"/>
      <c r="G12" s="112"/>
    </row>
  </sheetData>
  <mergeCells count="2">
    <mergeCell ref="A7:A9"/>
    <mergeCell ref="A4:A6"/>
  </mergeCells>
  <pageMargins left="0" right="0" top="0" bottom="0" header="0" footer="0"/>
  <pageSetup paperSize="9" scale="98" firstPageNumber="0" pageOrder="overThenDown" orientation="portrait" horizontalDpi="300" verticalDpi="300" r:id="rId1"/>
  <ignoredErrors>
    <ignoredError sqref="C6:E6" formulaRang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CB023E"/>
  </sheetPr>
  <dimension ref="A1:E13"/>
  <sheetViews>
    <sheetView zoomScale="120" zoomScaleNormal="120" workbookViewId="0">
      <pane ySplit="1" topLeftCell="A2" activePane="bottomLeft" state="frozen"/>
      <selection pane="bottomLeft" activeCell="A15" sqref="A15"/>
    </sheetView>
  </sheetViews>
  <sheetFormatPr baseColWidth="10" defaultColWidth="11.375" defaultRowHeight="12.75" x14ac:dyDescent="0.2"/>
  <cols>
    <col min="1" max="1" width="38" customWidth="1"/>
    <col min="2" max="2" width="10" customWidth="1"/>
    <col min="3" max="3" width="17" customWidth="1"/>
    <col min="4" max="4" width="22" customWidth="1"/>
    <col min="5" max="5" width="11" customWidth="1"/>
  </cols>
  <sheetData>
    <row r="1" spans="1:5" ht="24" customHeight="1" x14ac:dyDescent="0.2">
      <c r="A1" s="40" t="s">
        <v>41</v>
      </c>
      <c r="B1" s="112"/>
      <c r="C1" s="112"/>
      <c r="D1" s="112"/>
      <c r="E1" s="112"/>
    </row>
    <row r="2" spans="1:5" ht="12.75" customHeight="1" x14ac:dyDescent="0.2">
      <c r="A2" s="112"/>
      <c r="B2" s="112"/>
      <c r="C2" s="112"/>
      <c r="D2" s="112"/>
      <c r="E2" s="112"/>
    </row>
    <row r="3" spans="1:5" ht="12.75" customHeight="1" x14ac:dyDescent="0.2">
      <c r="A3" s="59" t="s">
        <v>235</v>
      </c>
      <c r="B3" s="59"/>
      <c r="C3" s="24" t="s">
        <v>239</v>
      </c>
      <c r="D3" s="24" t="s">
        <v>240</v>
      </c>
      <c r="E3" s="24" t="s">
        <v>108</v>
      </c>
    </row>
    <row r="4" spans="1:5" ht="12.75" customHeight="1" x14ac:dyDescent="0.2">
      <c r="A4" s="268" t="s">
        <v>236</v>
      </c>
      <c r="B4" s="64" t="s">
        <v>100</v>
      </c>
      <c r="C4" s="39">
        <f>207+164+163+23</f>
        <v>557</v>
      </c>
      <c r="D4" s="39">
        <f>147+106+300+271+28</f>
        <v>852</v>
      </c>
      <c r="E4" s="39">
        <f t="shared" ref="E4:E8" si="0">+C4+D4</f>
        <v>1409</v>
      </c>
    </row>
    <row r="5" spans="1:5" ht="12.75" customHeight="1" x14ac:dyDescent="0.2">
      <c r="A5" s="269"/>
      <c r="B5" s="64" t="s">
        <v>101</v>
      </c>
      <c r="C5" s="39">
        <f>142+196+218+25</f>
        <v>581</v>
      </c>
      <c r="D5" s="39">
        <f>257+219+517+562+63</f>
        <v>1618</v>
      </c>
      <c r="E5" s="39">
        <f t="shared" si="0"/>
        <v>2199</v>
      </c>
    </row>
    <row r="6" spans="1:5" ht="12.75" customHeight="1" x14ac:dyDescent="0.2">
      <c r="A6" s="270"/>
      <c r="B6" s="60" t="s">
        <v>102</v>
      </c>
      <c r="C6" s="49">
        <f>+C4+C5</f>
        <v>1138</v>
      </c>
      <c r="D6" s="49">
        <f>+D4+D5</f>
        <v>2470</v>
      </c>
      <c r="E6" s="49">
        <f>+C6+D6</f>
        <v>3608</v>
      </c>
    </row>
    <row r="7" spans="1:5" ht="12.75" customHeight="1" x14ac:dyDescent="0.2">
      <c r="A7" s="268" t="s">
        <v>237</v>
      </c>
      <c r="B7" s="64" t="s">
        <v>100</v>
      </c>
      <c r="C7" s="39">
        <f>77+92+99+23</f>
        <v>291</v>
      </c>
      <c r="D7" s="39">
        <f>82+73+205+231+103</f>
        <v>694</v>
      </c>
      <c r="E7" s="39">
        <f t="shared" si="0"/>
        <v>985</v>
      </c>
    </row>
    <row r="8" spans="1:5" ht="12.75" customHeight="1" x14ac:dyDescent="0.2">
      <c r="A8" s="269"/>
      <c r="B8" s="64" t="s">
        <v>101</v>
      </c>
      <c r="C8" s="39">
        <f>79+109+146+101</f>
        <v>435</v>
      </c>
      <c r="D8" s="39">
        <f>200+155+377+446+378</f>
        <v>1556</v>
      </c>
      <c r="E8" s="39">
        <f t="shared" si="0"/>
        <v>1991</v>
      </c>
    </row>
    <row r="9" spans="1:5" ht="12.75" customHeight="1" x14ac:dyDescent="0.2">
      <c r="A9" s="270"/>
      <c r="B9" s="60" t="s">
        <v>102</v>
      </c>
      <c r="C9" s="49">
        <f>+C7+C8</f>
        <v>726</v>
      </c>
      <c r="D9" s="49">
        <f>+D7+D8</f>
        <v>2250</v>
      </c>
      <c r="E9" s="49">
        <f>+C9+D9</f>
        <v>2976</v>
      </c>
    </row>
    <row r="10" spans="1:5" ht="12.75" customHeight="1" x14ac:dyDescent="0.2">
      <c r="A10" s="59" t="s">
        <v>108</v>
      </c>
      <c r="B10" s="18"/>
      <c r="C10" s="69">
        <f>+C6+C9</f>
        <v>1864</v>
      </c>
      <c r="D10" s="69">
        <f>+D6+D9</f>
        <v>4720</v>
      </c>
      <c r="E10" s="69">
        <f>+C10+D10</f>
        <v>6584</v>
      </c>
    </row>
    <row r="11" spans="1:5" ht="12.75" customHeight="1" x14ac:dyDescent="0.2">
      <c r="A11" s="58" t="s">
        <v>238</v>
      </c>
      <c r="B11" s="112"/>
      <c r="C11" s="112"/>
      <c r="D11" s="112"/>
      <c r="E11" s="112"/>
    </row>
    <row r="12" spans="1:5" ht="12.75" customHeight="1" x14ac:dyDescent="0.2">
      <c r="A12" s="131" t="s">
        <v>198</v>
      </c>
      <c r="B12" s="112"/>
      <c r="C12" s="112"/>
      <c r="D12" s="112"/>
      <c r="E12" s="112"/>
    </row>
    <row r="13" spans="1:5" ht="12.75" customHeight="1" x14ac:dyDescent="0.2">
      <c r="A13" s="1"/>
      <c r="B13" s="1"/>
      <c r="C13" s="1"/>
      <c r="D13" s="1"/>
    </row>
  </sheetData>
  <mergeCells count="2">
    <mergeCell ref="A7:A9"/>
    <mergeCell ref="A4:A6"/>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CB023E"/>
    <pageSetUpPr fitToPage="1"/>
  </sheetPr>
  <dimension ref="A1:AMC41"/>
  <sheetViews>
    <sheetView showGridLines="0" zoomScale="120" zoomScaleNormal="120" workbookViewId="0">
      <pane ySplit="1" topLeftCell="A2" activePane="bottomLeft" state="frozen"/>
      <selection pane="bottomLeft" activeCell="A40" sqref="A40:D40"/>
    </sheetView>
  </sheetViews>
  <sheetFormatPr baseColWidth="10" defaultColWidth="12" defaultRowHeight="12.75" x14ac:dyDescent="0.2"/>
  <cols>
    <col min="1" max="1" width="38" style="2" customWidth="1"/>
    <col min="2" max="1017" width="16" style="2" customWidth="1"/>
  </cols>
  <sheetData>
    <row r="1" spans="1:4" ht="24" customHeight="1" x14ac:dyDescent="0.2">
      <c r="A1" s="40" t="s">
        <v>43</v>
      </c>
      <c r="B1" s="112"/>
      <c r="C1" s="112"/>
      <c r="D1" s="112"/>
    </row>
    <row r="2" spans="1:4" x14ac:dyDescent="0.2">
      <c r="A2" s="112"/>
      <c r="B2" s="112"/>
      <c r="C2" s="112"/>
      <c r="D2" s="112"/>
    </row>
    <row r="3" spans="1:4" ht="14.65" customHeight="1" x14ac:dyDescent="0.2">
      <c r="A3" s="112"/>
      <c r="B3" s="1"/>
      <c r="C3" s="1"/>
      <c r="D3" s="1"/>
    </row>
    <row r="4" spans="1:4" x14ac:dyDescent="0.2">
      <c r="A4" s="82" t="s">
        <v>241</v>
      </c>
      <c r="B4" s="24" t="s">
        <v>167</v>
      </c>
      <c r="C4" s="24" t="s">
        <v>166</v>
      </c>
      <c r="D4" s="24" t="s">
        <v>108</v>
      </c>
    </row>
    <row r="5" spans="1:4" x14ac:dyDescent="0.2">
      <c r="A5" s="95" t="s">
        <v>209</v>
      </c>
      <c r="B5" s="172">
        <v>97</v>
      </c>
      <c r="C5" s="172">
        <v>376</v>
      </c>
      <c r="D5" s="221">
        <v>473</v>
      </c>
    </row>
    <row r="6" spans="1:4" x14ac:dyDescent="0.2">
      <c r="A6" s="95" t="s">
        <v>210</v>
      </c>
      <c r="B6" s="172">
        <v>17</v>
      </c>
      <c r="C6" s="172">
        <v>5</v>
      </c>
      <c r="D6" s="221">
        <v>22</v>
      </c>
    </row>
    <row r="7" spans="1:4" x14ac:dyDescent="0.2">
      <c r="A7" s="95" t="s">
        <v>213</v>
      </c>
      <c r="B7" s="172">
        <v>29</v>
      </c>
      <c r="C7" s="172">
        <v>72</v>
      </c>
      <c r="D7" s="221">
        <v>101</v>
      </c>
    </row>
    <row r="8" spans="1:4" x14ac:dyDescent="0.2">
      <c r="A8" s="95" t="s">
        <v>214</v>
      </c>
      <c r="B8" s="172">
        <v>138</v>
      </c>
      <c r="C8" s="172">
        <v>12</v>
      </c>
      <c r="D8" s="221">
        <v>150</v>
      </c>
    </row>
    <row r="9" spans="1:4" x14ac:dyDescent="0.2">
      <c r="A9" s="95" t="s">
        <v>215</v>
      </c>
      <c r="B9" s="172">
        <v>19</v>
      </c>
      <c r="C9" s="172">
        <v>3</v>
      </c>
      <c r="D9" s="221">
        <v>22</v>
      </c>
    </row>
    <row r="10" spans="1:4" x14ac:dyDescent="0.2">
      <c r="A10" s="95" t="s">
        <v>242</v>
      </c>
      <c r="B10" s="172">
        <v>221</v>
      </c>
      <c r="C10" s="172">
        <v>412</v>
      </c>
      <c r="D10" s="221">
        <v>633</v>
      </c>
    </row>
    <row r="11" spans="1:4" x14ac:dyDescent="0.2">
      <c r="A11" s="95" t="s">
        <v>219</v>
      </c>
      <c r="B11" s="172">
        <v>51</v>
      </c>
      <c r="C11" s="172">
        <v>115</v>
      </c>
      <c r="D11" s="221">
        <v>166</v>
      </c>
    </row>
    <row r="12" spans="1:4" x14ac:dyDescent="0.2">
      <c r="A12" s="95" t="s">
        <v>220</v>
      </c>
      <c r="B12" s="172">
        <v>46</v>
      </c>
      <c r="C12" s="172">
        <v>35</v>
      </c>
      <c r="D12" s="221">
        <v>81</v>
      </c>
    </row>
    <row r="13" spans="1:4" x14ac:dyDescent="0.2">
      <c r="A13" s="95" t="s">
        <v>223</v>
      </c>
      <c r="B13" s="172">
        <v>15</v>
      </c>
      <c r="C13" s="173" t="s">
        <v>138</v>
      </c>
      <c r="D13" s="221">
        <v>15</v>
      </c>
    </row>
    <row r="14" spans="1:4" x14ac:dyDescent="0.2">
      <c r="A14" s="95" t="s">
        <v>224</v>
      </c>
      <c r="B14" s="172">
        <v>36</v>
      </c>
      <c r="C14" s="172">
        <v>89</v>
      </c>
      <c r="D14" s="221">
        <v>125</v>
      </c>
    </row>
    <row r="15" spans="1:4" x14ac:dyDescent="0.2">
      <c r="A15" s="95" t="s">
        <v>225</v>
      </c>
      <c r="B15" s="172">
        <v>12</v>
      </c>
      <c r="C15" s="173" t="s">
        <v>138</v>
      </c>
      <c r="D15" s="221">
        <v>12</v>
      </c>
    </row>
    <row r="16" spans="1:4" x14ac:dyDescent="0.2">
      <c r="A16" s="95" t="s">
        <v>226</v>
      </c>
      <c r="B16" s="172">
        <v>83</v>
      </c>
      <c r="C16" s="172">
        <v>31</v>
      </c>
      <c r="D16" s="221">
        <v>114</v>
      </c>
    </row>
    <row r="17" spans="1:4" x14ac:dyDescent="0.2">
      <c r="A17" s="95" t="s">
        <v>228</v>
      </c>
      <c r="B17" s="172">
        <v>31</v>
      </c>
      <c r="C17" s="172">
        <v>143</v>
      </c>
      <c r="D17" s="221">
        <v>174</v>
      </c>
    </row>
    <row r="18" spans="1:4" x14ac:dyDescent="0.2">
      <c r="A18" s="95" t="s">
        <v>229</v>
      </c>
      <c r="B18" s="172">
        <v>2</v>
      </c>
      <c r="C18" s="172">
        <v>20</v>
      </c>
      <c r="D18" s="221">
        <v>22</v>
      </c>
    </row>
    <row r="19" spans="1:4" x14ac:dyDescent="0.2">
      <c r="A19" s="95" t="s">
        <v>230</v>
      </c>
      <c r="B19" s="172">
        <v>363</v>
      </c>
      <c r="C19" s="172">
        <v>750</v>
      </c>
      <c r="D19" s="221">
        <v>1113</v>
      </c>
    </row>
    <row r="20" spans="1:4" x14ac:dyDescent="0.2">
      <c r="A20" s="95" t="s">
        <v>232</v>
      </c>
      <c r="B20" s="64">
        <v>198</v>
      </c>
      <c r="C20" s="64">
        <v>48</v>
      </c>
      <c r="D20" s="222">
        <v>246</v>
      </c>
    </row>
    <row r="21" spans="1:4" x14ac:dyDescent="0.2">
      <c r="A21" s="66" t="s">
        <v>102</v>
      </c>
      <c r="B21" s="60">
        <f>+SUM(B5:B20)</f>
        <v>1358</v>
      </c>
      <c r="C21" s="60">
        <f>+SUM(C5:C20)</f>
        <v>2111</v>
      </c>
      <c r="D21" s="60">
        <f>+SUM(D5:D20)</f>
        <v>3469</v>
      </c>
    </row>
    <row r="22" spans="1:4" x14ac:dyDescent="0.2">
      <c r="A22" s="82" t="s">
        <v>243</v>
      </c>
      <c r="B22" s="24" t="s">
        <v>167</v>
      </c>
      <c r="C22" s="24" t="s">
        <v>166</v>
      </c>
      <c r="D22" s="24" t="s">
        <v>108</v>
      </c>
    </row>
    <row r="23" spans="1:4" x14ac:dyDescent="0.2">
      <c r="A23" s="95" t="s">
        <v>208</v>
      </c>
      <c r="B23" s="64">
        <v>8</v>
      </c>
      <c r="C23" s="64">
        <v>14</v>
      </c>
      <c r="D23" s="222">
        <v>22</v>
      </c>
    </row>
    <row r="24" spans="1:4" x14ac:dyDescent="0.2">
      <c r="A24" s="95" t="s">
        <v>209</v>
      </c>
      <c r="B24" s="64">
        <v>106</v>
      </c>
      <c r="C24" s="64">
        <v>398</v>
      </c>
      <c r="D24" s="222">
        <v>504</v>
      </c>
    </row>
    <row r="25" spans="1:4" x14ac:dyDescent="0.2">
      <c r="A25" s="95" t="s">
        <v>211</v>
      </c>
      <c r="B25" s="64">
        <v>8</v>
      </c>
      <c r="C25" s="64">
        <v>5</v>
      </c>
      <c r="D25" s="222">
        <v>13</v>
      </c>
    </row>
    <row r="26" spans="1:4" x14ac:dyDescent="0.2">
      <c r="A26" s="95" t="s">
        <v>213</v>
      </c>
      <c r="B26" s="64">
        <v>26</v>
      </c>
      <c r="C26" s="64">
        <v>69</v>
      </c>
      <c r="D26" s="222">
        <v>95</v>
      </c>
    </row>
    <row r="27" spans="1:4" x14ac:dyDescent="0.2">
      <c r="A27" s="95" t="s">
        <v>214</v>
      </c>
      <c r="B27" s="64">
        <v>77</v>
      </c>
      <c r="C27" s="64">
        <v>14</v>
      </c>
      <c r="D27" s="222">
        <v>91</v>
      </c>
    </row>
    <row r="28" spans="1:4" x14ac:dyDescent="0.2">
      <c r="A28" s="95" t="s">
        <v>242</v>
      </c>
      <c r="B28" s="64">
        <v>151</v>
      </c>
      <c r="C28" s="64">
        <v>211</v>
      </c>
      <c r="D28" s="222">
        <v>362</v>
      </c>
    </row>
    <row r="29" spans="1:4" x14ac:dyDescent="0.2">
      <c r="A29" s="95" t="s">
        <v>219</v>
      </c>
      <c r="B29" s="64">
        <v>47</v>
      </c>
      <c r="C29" s="64">
        <v>87</v>
      </c>
      <c r="D29" s="222">
        <v>134</v>
      </c>
    </row>
    <row r="30" spans="1:4" x14ac:dyDescent="0.2">
      <c r="A30" s="95" t="s">
        <v>220</v>
      </c>
      <c r="B30" s="64">
        <v>13</v>
      </c>
      <c r="C30" s="64">
        <v>17</v>
      </c>
      <c r="D30" s="222">
        <v>30</v>
      </c>
    </row>
    <row r="31" spans="1:4" x14ac:dyDescent="0.2">
      <c r="A31" s="95" t="s">
        <v>222</v>
      </c>
      <c r="B31" s="64">
        <v>7</v>
      </c>
      <c r="C31" s="64">
        <v>13</v>
      </c>
      <c r="D31" s="222">
        <v>20</v>
      </c>
    </row>
    <row r="32" spans="1:4" x14ac:dyDescent="0.2">
      <c r="A32" s="95" t="s">
        <v>224</v>
      </c>
      <c r="B32" s="64">
        <v>41</v>
      </c>
      <c r="C32" s="64">
        <v>99</v>
      </c>
      <c r="D32" s="222">
        <v>140</v>
      </c>
    </row>
    <row r="33" spans="1:5" x14ac:dyDescent="0.2">
      <c r="A33" s="95" t="s">
        <v>226</v>
      </c>
      <c r="B33" s="64">
        <v>29</v>
      </c>
      <c r="C33" s="64">
        <v>7</v>
      </c>
      <c r="D33" s="222">
        <v>36</v>
      </c>
      <c r="E33" s="1"/>
    </row>
    <row r="34" spans="1:5" x14ac:dyDescent="0.2">
      <c r="A34" s="95" t="s">
        <v>228</v>
      </c>
      <c r="B34" s="64">
        <v>14</v>
      </c>
      <c r="C34" s="64">
        <v>53</v>
      </c>
      <c r="D34" s="222">
        <v>67</v>
      </c>
      <c r="E34" s="1"/>
    </row>
    <row r="35" spans="1:5" x14ac:dyDescent="0.2">
      <c r="A35" s="95" t="s">
        <v>229</v>
      </c>
      <c r="B35" s="64">
        <v>17</v>
      </c>
      <c r="C35" s="64">
        <v>16</v>
      </c>
      <c r="D35" s="222">
        <v>33</v>
      </c>
      <c r="E35" s="1"/>
    </row>
    <row r="36" spans="1:5" x14ac:dyDescent="0.2">
      <c r="A36" s="95" t="s">
        <v>230</v>
      </c>
      <c r="B36" s="64">
        <v>198</v>
      </c>
      <c r="C36" s="64">
        <v>476</v>
      </c>
      <c r="D36" s="222">
        <v>674</v>
      </c>
      <c r="E36" s="1"/>
    </row>
    <row r="37" spans="1:5" x14ac:dyDescent="0.2">
      <c r="A37" s="95" t="s">
        <v>232</v>
      </c>
      <c r="B37" s="64">
        <v>117</v>
      </c>
      <c r="C37" s="64">
        <v>33</v>
      </c>
      <c r="D37" s="222">
        <v>150</v>
      </c>
      <c r="E37" s="1"/>
    </row>
    <row r="38" spans="1:5" x14ac:dyDescent="0.2">
      <c r="A38" s="170" t="s">
        <v>102</v>
      </c>
      <c r="B38" s="171">
        <f>+SUM(B23:B37)</f>
        <v>859</v>
      </c>
      <c r="C38" s="171">
        <f>+SUM(C23:C37)</f>
        <v>1512</v>
      </c>
      <c r="D38" s="171">
        <f>+SUM(D23:D37)</f>
        <v>2371</v>
      </c>
      <c r="E38" s="1"/>
    </row>
    <row r="39" spans="1:5" x14ac:dyDescent="0.2">
      <c r="A39" s="45" t="s">
        <v>84</v>
      </c>
      <c r="B39" s="131"/>
      <c r="C39" s="131"/>
      <c r="D39" s="131"/>
      <c r="E39" s="168"/>
    </row>
    <row r="40" spans="1:5" ht="24.75" customHeight="1" x14ac:dyDescent="0.2">
      <c r="A40" s="271" t="s">
        <v>244</v>
      </c>
      <c r="B40" s="234"/>
      <c r="C40" s="234"/>
      <c r="D40" s="234"/>
      <c r="E40" s="1"/>
    </row>
    <row r="41" spans="1:5" x14ac:dyDescent="0.2">
      <c r="A41" s="1" t="s">
        <v>324</v>
      </c>
      <c r="B41" s="1"/>
      <c r="C41" s="1"/>
      <c r="D41" s="1"/>
      <c r="E41" s="1"/>
    </row>
  </sheetData>
  <mergeCells count="1">
    <mergeCell ref="A40:D40"/>
  </mergeCells>
  <pageMargins left="0" right="0" top="0" bottom="0" header="0" footer="0"/>
  <pageSetup paperSize="9" scale="96" firstPageNumber="0" pageOrder="overThenDown"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B023E"/>
  </sheetPr>
  <dimension ref="A1:AMI1048571"/>
  <sheetViews>
    <sheetView showGridLines="0" zoomScale="120" zoomScaleNormal="120" workbookViewId="0">
      <selection activeCell="F21" sqref="F21"/>
    </sheetView>
  </sheetViews>
  <sheetFormatPr baseColWidth="10" defaultColWidth="12.875" defaultRowHeight="12.75" x14ac:dyDescent="0.2"/>
  <cols>
    <col min="1" max="1" width="38" style="2" customWidth="1"/>
    <col min="2" max="2" width="18" style="2" customWidth="1"/>
    <col min="3" max="3" width="18" customWidth="1"/>
    <col min="4" max="4" width="14" customWidth="1"/>
    <col min="5" max="5" width="10" customWidth="1"/>
    <col min="6" max="1022" width="10" style="2" customWidth="1"/>
    <col min="1023" max="1023" width="12" style="2" customWidth="1"/>
  </cols>
  <sheetData>
    <row r="1" spans="1:15" ht="24" customHeight="1" x14ac:dyDescent="0.2">
      <c r="A1" s="40" t="s">
        <v>7</v>
      </c>
      <c r="B1" s="112"/>
      <c r="C1" s="112"/>
      <c r="D1" s="112"/>
      <c r="E1" s="112"/>
      <c r="F1" s="112"/>
      <c r="G1" s="1"/>
      <c r="H1" s="1"/>
      <c r="I1" s="1"/>
      <c r="J1" s="1"/>
      <c r="K1" s="1"/>
      <c r="L1" s="1"/>
      <c r="M1" s="1"/>
      <c r="N1" s="1"/>
      <c r="O1" s="1"/>
    </row>
    <row r="2" spans="1:15" ht="19.350000000000001" customHeight="1" x14ac:dyDescent="0.2">
      <c r="A2" s="112"/>
      <c r="B2" s="112"/>
      <c r="C2" s="112"/>
      <c r="D2" s="112"/>
      <c r="E2" s="112"/>
      <c r="F2" s="112"/>
      <c r="G2" s="1"/>
      <c r="H2" s="1"/>
      <c r="I2" s="1"/>
      <c r="J2" s="1"/>
      <c r="K2" s="1"/>
      <c r="L2" s="1"/>
      <c r="M2" s="1"/>
      <c r="N2" s="1"/>
      <c r="O2" s="1"/>
    </row>
    <row r="3" spans="1:15" ht="19.350000000000001" customHeight="1" x14ac:dyDescent="0.2">
      <c r="A3" s="113"/>
      <c r="B3" s="113"/>
      <c r="C3" s="113"/>
      <c r="D3" s="113"/>
      <c r="E3" s="113"/>
      <c r="F3" s="113"/>
      <c r="G3" s="1"/>
      <c r="H3" s="1"/>
      <c r="I3" s="1"/>
      <c r="J3" s="1"/>
      <c r="K3" s="1"/>
      <c r="L3" s="1"/>
      <c r="M3" s="1"/>
      <c r="N3" s="1"/>
      <c r="O3" s="1"/>
    </row>
    <row r="4" spans="1:15" ht="19.350000000000001" customHeight="1" x14ac:dyDescent="0.2">
      <c r="A4" s="113"/>
      <c r="B4" s="113"/>
      <c r="C4" s="113"/>
      <c r="D4" s="113"/>
      <c r="E4" s="113"/>
      <c r="F4" s="113"/>
      <c r="G4" s="1"/>
      <c r="H4" s="1"/>
      <c r="I4" s="1"/>
      <c r="J4" s="1"/>
      <c r="K4" s="1"/>
      <c r="L4" s="1"/>
      <c r="M4" s="1"/>
      <c r="N4" s="1"/>
      <c r="O4" s="1"/>
    </row>
    <row r="5" spans="1:15" ht="19.350000000000001" customHeight="1" x14ac:dyDescent="0.2">
      <c r="A5" s="113"/>
      <c r="B5" s="113"/>
      <c r="C5" s="113"/>
      <c r="D5" s="113"/>
      <c r="E5" s="113"/>
      <c r="F5" s="113"/>
      <c r="G5" s="1"/>
      <c r="H5" s="1"/>
      <c r="I5" s="1"/>
      <c r="J5" s="1"/>
      <c r="K5" s="1"/>
      <c r="L5" s="1"/>
      <c r="M5" s="1"/>
      <c r="N5" s="1"/>
      <c r="O5" s="1"/>
    </row>
    <row r="6" spans="1:15" ht="19.350000000000001" customHeight="1" x14ac:dyDescent="0.2">
      <c r="A6" s="113"/>
      <c r="B6" s="113"/>
      <c r="C6" s="113"/>
      <c r="D6" s="113"/>
      <c r="E6" s="113"/>
      <c r="F6" s="113"/>
      <c r="G6" s="1"/>
      <c r="H6" s="1"/>
      <c r="I6" s="1"/>
      <c r="J6" s="1"/>
      <c r="K6" s="1"/>
      <c r="L6" s="1"/>
      <c r="M6" s="1"/>
      <c r="N6" s="1"/>
      <c r="O6" s="1"/>
    </row>
    <row r="7" spans="1:15" ht="19.350000000000001" customHeight="1" x14ac:dyDescent="0.2">
      <c r="A7" s="113"/>
      <c r="B7" s="113"/>
      <c r="C7" s="113"/>
      <c r="D7" s="113"/>
      <c r="E7" s="113"/>
      <c r="F7" s="113"/>
      <c r="G7" s="1"/>
      <c r="H7" s="1"/>
      <c r="I7" s="1"/>
      <c r="J7" s="1"/>
      <c r="K7" s="1"/>
      <c r="L7" s="1"/>
      <c r="M7" s="1"/>
      <c r="N7" s="1"/>
      <c r="O7" s="1"/>
    </row>
    <row r="8" spans="1:15" ht="19.350000000000001" customHeight="1" x14ac:dyDescent="0.2">
      <c r="A8" s="113"/>
      <c r="B8" s="113"/>
      <c r="C8" s="113"/>
      <c r="D8" s="113"/>
      <c r="E8" s="113"/>
      <c r="F8" s="113"/>
      <c r="G8" s="1"/>
      <c r="H8" s="1"/>
      <c r="I8" s="1"/>
      <c r="J8" s="1"/>
      <c r="K8" s="1"/>
      <c r="L8" s="1"/>
      <c r="M8" s="1"/>
      <c r="N8" s="1"/>
      <c r="O8" s="1"/>
    </row>
    <row r="9" spans="1:15" ht="19.350000000000001" customHeight="1" x14ac:dyDescent="0.2">
      <c r="A9" s="113"/>
      <c r="B9" s="113"/>
      <c r="C9" s="113"/>
      <c r="D9" s="113"/>
      <c r="E9" s="113"/>
      <c r="F9" s="113"/>
      <c r="G9" s="1"/>
      <c r="H9" s="1"/>
      <c r="I9" s="1"/>
      <c r="J9" s="1"/>
      <c r="K9" s="114"/>
      <c r="L9" s="114"/>
      <c r="M9" s="114"/>
      <c r="N9" s="1"/>
      <c r="O9" s="1"/>
    </row>
    <row r="10" spans="1:15" ht="19.350000000000001" customHeight="1" x14ac:dyDescent="0.2">
      <c r="A10" s="113"/>
      <c r="B10" s="113"/>
      <c r="C10" s="113"/>
      <c r="D10" s="113"/>
      <c r="E10" s="113"/>
      <c r="F10" s="113"/>
      <c r="G10" s="1"/>
      <c r="H10" s="1"/>
      <c r="I10" s="1"/>
      <c r="J10" s="1"/>
      <c r="K10" s="115"/>
      <c r="L10" s="115"/>
      <c r="M10" s="115"/>
      <c r="N10" s="1"/>
      <c r="O10" s="1"/>
    </row>
    <row r="11" spans="1:15" ht="19.350000000000001" customHeight="1" x14ac:dyDescent="0.2">
      <c r="A11" s="113"/>
      <c r="B11" s="113"/>
      <c r="C11" s="113"/>
      <c r="D11" s="113"/>
      <c r="E11" s="113"/>
      <c r="F11" s="113"/>
      <c r="G11" s="1"/>
      <c r="H11" s="1"/>
      <c r="I11" s="1"/>
      <c r="J11" s="1"/>
      <c r="K11" s="115"/>
      <c r="L11" s="115"/>
      <c r="M11" s="115"/>
      <c r="N11" s="1"/>
      <c r="O11" s="1"/>
    </row>
    <row r="12" spans="1:15" ht="19.350000000000001" customHeight="1" x14ac:dyDescent="0.2">
      <c r="A12" s="113"/>
      <c r="B12" s="113"/>
      <c r="C12" s="113"/>
      <c r="D12" s="113"/>
      <c r="E12" s="113"/>
      <c r="F12" s="113"/>
      <c r="G12" s="1"/>
      <c r="H12" s="1"/>
      <c r="I12" s="1"/>
      <c r="J12" s="1"/>
      <c r="K12" s="115"/>
      <c r="L12" s="115"/>
      <c r="M12" s="115"/>
      <c r="N12" s="1"/>
      <c r="O12" s="1"/>
    </row>
    <row r="13" spans="1:15" ht="19.350000000000001" customHeight="1" x14ac:dyDescent="0.2">
      <c r="A13" s="113"/>
      <c r="B13" s="113"/>
      <c r="C13" s="113"/>
      <c r="D13" s="113"/>
      <c r="E13" s="113"/>
      <c r="F13" s="113"/>
      <c r="G13" s="1"/>
      <c r="H13" s="1"/>
      <c r="I13" s="1"/>
      <c r="J13" s="1"/>
      <c r="K13" s="115"/>
      <c r="L13" s="115"/>
      <c r="M13" s="115"/>
      <c r="N13" s="1"/>
      <c r="O13" s="1"/>
    </row>
    <row r="14" spans="1:15" ht="19.350000000000001" customHeight="1" x14ac:dyDescent="0.2">
      <c r="A14" s="113"/>
      <c r="B14" s="113"/>
      <c r="C14" s="113"/>
      <c r="D14" s="113"/>
      <c r="E14" s="113"/>
      <c r="F14" s="113"/>
      <c r="G14" s="1"/>
      <c r="H14" s="1"/>
      <c r="I14" s="1"/>
      <c r="J14" s="1"/>
      <c r="K14" s="1"/>
      <c r="L14" s="1"/>
      <c r="M14" s="1"/>
      <c r="N14" s="1"/>
      <c r="O14" s="1"/>
    </row>
    <row r="15" spans="1:15" ht="19.350000000000001" customHeight="1" x14ac:dyDescent="0.2">
      <c r="A15" s="113"/>
      <c r="B15" s="113"/>
      <c r="C15" s="113"/>
      <c r="D15" s="113"/>
      <c r="E15" s="113"/>
      <c r="F15" s="113"/>
      <c r="G15" s="1"/>
      <c r="H15" s="1"/>
      <c r="I15" s="1"/>
      <c r="J15" s="1"/>
      <c r="K15" s="1"/>
      <c r="L15" s="3"/>
      <c r="M15" s="3"/>
      <c r="N15" s="3"/>
      <c r="O15" s="3"/>
    </row>
    <row r="16" spans="1:15" ht="19.350000000000001" customHeight="1" x14ac:dyDescent="0.2">
      <c r="A16" s="112"/>
      <c r="B16" s="112"/>
      <c r="C16" s="112"/>
      <c r="D16" s="112"/>
      <c r="E16" s="112"/>
      <c r="F16" s="113"/>
      <c r="G16" s="1"/>
      <c r="H16" s="1"/>
      <c r="I16" s="1"/>
      <c r="J16" s="1"/>
      <c r="K16" s="3"/>
      <c r="L16" s="4"/>
      <c r="M16" s="4"/>
      <c r="N16" s="5"/>
      <c r="O16" s="5"/>
    </row>
    <row r="17" spans="1:1023" ht="19.350000000000001" customHeight="1" x14ac:dyDescent="0.2">
      <c r="A17" s="112"/>
      <c r="B17" s="116">
        <v>2021</v>
      </c>
      <c r="C17" s="116">
        <v>2022</v>
      </c>
      <c r="D17" s="116">
        <v>2023</v>
      </c>
      <c r="E17" s="116">
        <v>2024</v>
      </c>
      <c r="F17" s="116">
        <v>2025</v>
      </c>
      <c r="G17" s="6"/>
      <c r="H17" s="6"/>
      <c r="I17" s="1"/>
      <c r="J17" s="117"/>
      <c r="K17" s="117"/>
      <c r="L17" s="7"/>
      <c r="M17" s="7"/>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row>
    <row r="18" spans="1:1023" ht="19.350000000000001" customHeight="1" x14ac:dyDescent="0.2">
      <c r="A18" s="116" t="s">
        <v>78</v>
      </c>
      <c r="B18" s="208">
        <f>SUM(B19:B20)</f>
        <v>65618.25</v>
      </c>
      <c r="C18" s="208">
        <f t="shared" ref="C18:F18" si="0">SUM(C19:C20)</f>
        <v>40304.25</v>
      </c>
      <c r="D18" s="208">
        <f t="shared" si="0"/>
        <v>31529</v>
      </c>
      <c r="E18" s="208">
        <f t="shared" si="0"/>
        <v>28943</v>
      </c>
      <c r="F18" s="208">
        <f t="shared" si="0"/>
        <v>27429</v>
      </c>
      <c r="G18" s="1"/>
      <c r="H18" s="1"/>
      <c r="I18" s="1"/>
      <c r="J18" s="117"/>
      <c r="K18" s="117"/>
      <c r="L18" s="7"/>
      <c r="M18" s="7"/>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row>
    <row r="19" spans="1:1023" ht="19.350000000000001" customHeight="1" x14ac:dyDescent="0.2">
      <c r="A19" s="79" t="s">
        <v>79</v>
      </c>
      <c r="B19" s="119">
        <v>29442.416666666701</v>
      </c>
      <c r="C19" s="119">
        <v>17103.583333333299</v>
      </c>
      <c r="D19" s="118">
        <v>13204</v>
      </c>
      <c r="E19" s="118">
        <v>12442</v>
      </c>
      <c r="F19" s="118">
        <v>11857</v>
      </c>
      <c r="G19" s="120"/>
      <c r="H19" s="120"/>
      <c r="I19" s="3"/>
      <c r="J19" s="4"/>
      <c r="K19" s="4"/>
      <c r="L19" s="5"/>
      <c r="M19" s="5"/>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row>
    <row r="20" spans="1:1023" ht="19.350000000000001" customHeight="1" x14ac:dyDescent="0.2">
      <c r="A20" s="79" t="s">
        <v>80</v>
      </c>
      <c r="B20" s="119">
        <v>36175.833333333299</v>
      </c>
      <c r="C20" s="119">
        <v>23200.666666666701</v>
      </c>
      <c r="D20" s="118">
        <v>18325</v>
      </c>
      <c r="E20" s="118">
        <v>16501</v>
      </c>
      <c r="F20" s="118">
        <v>15572</v>
      </c>
      <c r="G20" s="120"/>
      <c r="H20" s="12"/>
      <c r="I20" s="1"/>
      <c r="J20" s="117"/>
      <c r="K20" s="117"/>
      <c r="L20" s="7"/>
      <c r="M20" s="7"/>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row>
    <row r="21" spans="1:1023" ht="19.350000000000001" customHeight="1" x14ac:dyDescent="0.2">
      <c r="A21" s="116" t="s">
        <v>81</v>
      </c>
      <c r="B21" s="208">
        <f>SUM(B22:B23)</f>
        <v>143129.25</v>
      </c>
      <c r="C21" s="208">
        <f t="shared" ref="C21:F21" si="1">SUM(C22:C23)</f>
        <v>86712</v>
      </c>
      <c r="D21" s="208">
        <f t="shared" si="1"/>
        <v>83855</v>
      </c>
      <c r="E21" s="208">
        <f t="shared" si="1"/>
        <v>84218</v>
      </c>
      <c r="F21" s="208">
        <f t="shared" si="1"/>
        <v>85946</v>
      </c>
      <c r="G21" s="121"/>
      <c r="H21" s="121"/>
      <c r="I21" s="1"/>
      <c r="J21" s="117"/>
      <c r="K21" s="117"/>
      <c r="L21" s="7"/>
      <c r="M21" s="7"/>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row>
    <row r="22" spans="1:1023" ht="19.350000000000001" customHeight="1" x14ac:dyDescent="0.2">
      <c r="A22" s="79" t="s">
        <v>82</v>
      </c>
      <c r="B22" s="119">
        <v>64008.25</v>
      </c>
      <c r="C22" s="119">
        <v>37010.083333333299</v>
      </c>
      <c r="D22" s="207">
        <v>35763</v>
      </c>
      <c r="E22" s="118">
        <v>36387</v>
      </c>
      <c r="F22" s="118">
        <v>37190</v>
      </c>
      <c r="G22" s="120"/>
      <c r="H22" s="120"/>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row>
    <row r="23" spans="1:1023" ht="19.350000000000001" customHeight="1" x14ac:dyDescent="0.2">
      <c r="A23" s="79" t="s">
        <v>83</v>
      </c>
      <c r="B23" s="119">
        <v>79121</v>
      </c>
      <c r="C23" s="119">
        <v>49701.916666666701</v>
      </c>
      <c r="D23" s="118">
        <v>48092</v>
      </c>
      <c r="E23" s="118">
        <v>47831</v>
      </c>
      <c r="F23" s="118">
        <v>48756</v>
      </c>
      <c r="G23" s="120"/>
      <c r="H23" s="120"/>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row>
    <row r="24" spans="1:1023" ht="14.25" customHeight="1" x14ac:dyDescent="0.2">
      <c r="A24" s="182" t="s">
        <v>84</v>
      </c>
      <c r="B24" s="122"/>
      <c r="C24" s="122"/>
      <c r="D24" s="122"/>
      <c r="E24" s="122"/>
      <c r="F24" s="122"/>
      <c r="G24" s="122"/>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row>
    <row r="25" spans="1:1023" ht="19.350000000000001" customHeight="1" x14ac:dyDescent="0.2">
      <c r="A25" s="1"/>
      <c r="B25" s="122"/>
      <c r="C25" s="122"/>
      <c r="D25" s="122"/>
      <c r="E25" s="122"/>
      <c r="F25" s="8"/>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row>
    <row r="26" spans="1:1023" ht="19.350000000000001" customHeight="1" x14ac:dyDescent="0.2">
      <c r="A26" s="122"/>
      <c r="B26" s="122" t="s">
        <v>85</v>
      </c>
      <c r="C26" s="122"/>
      <c r="D26" s="122"/>
      <c r="E26" s="122"/>
      <c r="F26" s="8"/>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row>
    <row r="32" spans="1:1023" x14ac:dyDescent="0.2">
      <c r="A32" s="1"/>
      <c r="B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row>
    <row r="1048560" spans="1:1023" x14ac:dyDescent="0.2">
      <c r="A1048560" s="1"/>
      <c r="B1048560" s="1"/>
      <c r="F1048560" s="1"/>
      <c r="G1048560" s="1"/>
      <c r="H1048560" s="1"/>
      <c r="I1048560" s="1"/>
      <c r="J1048560" s="1"/>
      <c r="K1048560" s="1"/>
      <c r="L1048560" s="1"/>
      <c r="M1048560" s="1"/>
      <c r="N1048560" s="1"/>
      <c r="O1048560" s="1"/>
      <c r="P1048560" s="1"/>
      <c r="Q1048560" s="1"/>
      <c r="R1048560" s="1"/>
      <c r="S1048560" s="1"/>
      <c r="T1048560" s="1"/>
      <c r="U1048560" s="1"/>
      <c r="V1048560" s="1"/>
      <c r="W1048560" s="1"/>
      <c r="X1048560" s="1"/>
      <c r="Y1048560" s="1"/>
      <c r="Z1048560" s="1"/>
      <c r="AA1048560" s="1"/>
      <c r="AB1048560" s="1"/>
      <c r="AC1048560" s="1"/>
      <c r="AD1048560" s="1"/>
      <c r="AE1048560" s="1"/>
      <c r="AF1048560" s="1"/>
      <c r="AG1048560" s="1"/>
      <c r="AH1048560" s="1"/>
      <c r="AI1048560" s="1"/>
      <c r="AJ1048560" s="1"/>
      <c r="AK1048560" s="1"/>
      <c r="AL1048560" s="1"/>
      <c r="AM1048560" s="1"/>
      <c r="AN1048560" s="1"/>
      <c r="AO1048560" s="1"/>
      <c r="AP1048560" s="1"/>
      <c r="AQ1048560" s="1"/>
      <c r="AR1048560" s="1"/>
      <c r="AS1048560" s="1"/>
      <c r="AT1048560" s="1"/>
      <c r="AU1048560" s="1"/>
      <c r="AV1048560" s="1"/>
      <c r="AW1048560" s="1"/>
      <c r="AX1048560" s="1"/>
      <c r="AY1048560" s="1"/>
      <c r="AZ1048560" s="1"/>
      <c r="BA1048560" s="1"/>
      <c r="BB1048560" s="1"/>
      <c r="BC1048560" s="1"/>
      <c r="BD1048560" s="1"/>
      <c r="BE1048560" s="1"/>
      <c r="BF1048560" s="1"/>
      <c r="BG1048560" s="1"/>
      <c r="BH1048560" s="1"/>
      <c r="BI1048560" s="1"/>
      <c r="BJ1048560" s="1"/>
      <c r="BK1048560" s="1"/>
      <c r="BL1048560" s="1"/>
      <c r="BM1048560" s="1"/>
      <c r="BN1048560" s="1"/>
      <c r="BO1048560" s="1"/>
      <c r="BP1048560" s="1"/>
      <c r="BQ1048560" s="1"/>
      <c r="BR1048560" s="1"/>
      <c r="BS1048560" s="1"/>
      <c r="BT1048560" s="1"/>
      <c r="BU1048560" s="1"/>
      <c r="BV1048560" s="1"/>
      <c r="BW1048560" s="1"/>
      <c r="BX1048560" s="1"/>
      <c r="BY1048560" s="1"/>
      <c r="BZ1048560" s="1"/>
      <c r="CA1048560" s="1"/>
      <c r="CB1048560" s="1"/>
      <c r="CC1048560" s="1"/>
      <c r="CD1048560" s="1"/>
      <c r="CE1048560" s="1"/>
      <c r="CF1048560" s="1"/>
      <c r="CG1048560" s="1"/>
      <c r="CH1048560" s="1"/>
      <c r="CI1048560" s="1"/>
      <c r="CJ1048560" s="1"/>
      <c r="CK1048560" s="1"/>
      <c r="CL1048560" s="1"/>
      <c r="CM1048560" s="1"/>
      <c r="CN1048560" s="1"/>
      <c r="CO1048560" s="1"/>
      <c r="CP1048560" s="1"/>
      <c r="CQ1048560" s="1"/>
      <c r="CR1048560" s="1"/>
      <c r="CS1048560" s="1"/>
      <c r="CT1048560" s="1"/>
      <c r="CU1048560" s="1"/>
      <c r="CV1048560" s="1"/>
      <c r="CW1048560" s="1"/>
      <c r="CX1048560" s="1"/>
      <c r="CY1048560" s="1"/>
      <c r="CZ1048560" s="1"/>
      <c r="DA1048560" s="1"/>
      <c r="DB1048560" s="1"/>
      <c r="DC1048560" s="1"/>
      <c r="DD1048560" s="1"/>
      <c r="DE1048560" s="1"/>
      <c r="DF1048560" s="1"/>
      <c r="DG1048560" s="1"/>
      <c r="DH1048560" s="1"/>
      <c r="DI1048560" s="1"/>
      <c r="DJ1048560" s="1"/>
      <c r="DK1048560" s="1"/>
      <c r="DL1048560" s="1"/>
      <c r="DM1048560" s="1"/>
      <c r="DN1048560" s="1"/>
      <c r="DO1048560" s="1"/>
      <c r="DP1048560" s="1"/>
      <c r="DQ1048560" s="1"/>
      <c r="DR1048560" s="1"/>
      <c r="DS1048560" s="1"/>
      <c r="DT1048560" s="1"/>
      <c r="DU1048560" s="1"/>
      <c r="DV1048560" s="1"/>
      <c r="DW1048560" s="1"/>
      <c r="DX1048560" s="1"/>
      <c r="DY1048560" s="1"/>
      <c r="DZ1048560" s="1"/>
      <c r="EA1048560" s="1"/>
      <c r="EB1048560" s="1"/>
      <c r="EC1048560" s="1"/>
      <c r="ED1048560" s="1"/>
      <c r="EE1048560" s="1"/>
      <c r="EF1048560" s="1"/>
      <c r="EG1048560" s="1"/>
      <c r="EH1048560" s="1"/>
      <c r="EI1048560" s="1"/>
      <c r="EJ1048560" s="1"/>
      <c r="EK1048560" s="1"/>
      <c r="EL1048560" s="1"/>
      <c r="EM1048560" s="1"/>
      <c r="EN1048560" s="1"/>
      <c r="EO1048560" s="1"/>
      <c r="EP1048560" s="1"/>
      <c r="EQ1048560" s="1"/>
      <c r="ER1048560" s="1"/>
      <c r="ES1048560" s="1"/>
      <c r="ET1048560" s="1"/>
      <c r="EU1048560" s="1"/>
      <c r="EV1048560" s="1"/>
      <c r="EW1048560" s="1"/>
      <c r="EX1048560" s="1"/>
      <c r="EY1048560" s="1"/>
      <c r="EZ1048560" s="1"/>
      <c r="FA1048560" s="1"/>
      <c r="FB1048560" s="1"/>
      <c r="FC1048560" s="1"/>
      <c r="FD1048560" s="1"/>
      <c r="FE1048560" s="1"/>
      <c r="FF1048560" s="1"/>
      <c r="FG1048560" s="1"/>
      <c r="FH1048560" s="1"/>
      <c r="FI1048560" s="1"/>
      <c r="FJ1048560" s="1"/>
      <c r="FK1048560" s="1"/>
      <c r="FL1048560" s="1"/>
      <c r="FM1048560" s="1"/>
      <c r="FN1048560" s="1"/>
      <c r="FO1048560" s="1"/>
      <c r="FP1048560" s="1"/>
      <c r="FQ1048560" s="1"/>
      <c r="FR1048560" s="1"/>
      <c r="FS1048560" s="1"/>
      <c r="FT1048560" s="1"/>
      <c r="FU1048560" s="1"/>
      <c r="FV1048560" s="1"/>
      <c r="FW1048560" s="1"/>
      <c r="FX1048560" s="1"/>
      <c r="FY1048560" s="1"/>
      <c r="FZ1048560" s="1"/>
      <c r="GA1048560" s="1"/>
      <c r="GB1048560" s="1"/>
      <c r="GC1048560" s="1"/>
      <c r="GD1048560" s="1"/>
      <c r="GE1048560" s="1"/>
      <c r="GF1048560" s="1"/>
      <c r="GG1048560" s="1"/>
      <c r="GH1048560" s="1"/>
      <c r="GI1048560" s="1"/>
      <c r="GJ1048560" s="1"/>
      <c r="GK1048560" s="1"/>
      <c r="GL1048560" s="1"/>
      <c r="GM1048560" s="1"/>
      <c r="GN1048560" s="1"/>
      <c r="GO1048560" s="1"/>
      <c r="GP1048560" s="1"/>
      <c r="GQ1048560" s="1"/>
      <c r="GR1048560" s="1"/>
      <c r="GS1048560" s="1"/>
      <c r="GT1048560" s="1"/>
      <c r="GU1048560" s="1"/>
      <c r="GV1048560" s="1"/>
      <c r="GW1048560" s="1"/>
      <c r="GX1048560" s="1"/>
      <c r="GY1048560" s="1"/>
      <c r="GZ1048560" s="1"/>
      <c r="HA1048560" s="1"/>
      <c r="HB1048560" s="1"/>
      <c r="HC1048560" s="1"/>
      <c r="HD1048560" s="1"/>
      <c r="HE1048560" s="1"/>
      <c r="HF1048560" s="1"/>
      <c r="HG1048560" s="1"/>
      <c r="HH1048560" s="1"/>
      <c r="HI1048560" s="1"/>
      <c r="HJ1048560" s="1"/>
      <c r="HK1048560" s="1"/>
      <c r="HL1048560" s="1"/>
      <c r="HM1048560" s="1"/>
      <c r="HN1048560" s="1"/>
      <c r="HO1048560" s="1"/>
      <c r="HP1048560" s="1"/>
      <c r="HQ1048560" s="1"/>
      <c r="HR1048560" s="1"/>
      <c r="HS1048560" s="1"/>
      <c r="HT1048560" s="1"/>
      <c r="HU1048560" s="1"/>
      <c r="HV1048560" s="1"/>
      <c r="HW1048560" s="1"/>
      <c r="HX1048560" s="1"/>
      <c r="HY1048560" s="1"/>
      <c r="HZ1048560" s="1"/>
      <c r="IA1048560" s="1"/>
      <c r="IB1048560" s="1"/>
      <c r="IC1048560" s="1"/>
      <c r="ID1048560" s="1"/>
      <c r="IE1048560" s="1"/>
      <c r="IF1048560" s="1"/>
      <c r="IG1048560" s="1"/>
      <c r="IH1048560" s="1"/>
      <c r="II1048560" s="1"/>
      <c r="IJ1048560" s="1"/>
      <c r="IK1048560" s="1"/>
      <c r="IL1048560" s="1"/>
      <c r="IM1048560" s="1"/>
      <c r="IN1048560" s="1"/>
      <c r="IO1048560" s="1"/>
      <c r="IP1048560" s="1"/>
      <c r="IQ1048560" s="1"/>
      <c r="IR1048560" s="1"/>
      <c r="IS1048560" s="1"/>
      <c r="IT1048560" s="1"/>
      <c r="IU1048560" s="1"/>
      <c r="IV1048560" s="1"/>
      <c r="IW1048560" s="1"/>
      <c r="IX1048560" s="1"/>
      <c r="IY1048560" s="1"/>
      <c r="IZ1048560" s="1"/>
      <c r="JA1048560" s="1"/>
      <c r="JB1048560" s="1"/>
      <c r="JC1048560" s="1"/>
      <c r="JD1048560" s="1"/>
      <c r="JE1048560" s="1"/>
      <c r="JF1048560" s="1"/>
      <c r="JG1048560" s="1"/>
      <c r="JH1048560" s="1"/>
      <c r="JI1048560" s="1"/>
      <c r="JJ1048560" s="1"/>
      <c r="JK1048560" s="1"/>
      <c r="JL1048560" s="1"/>
      <c r="JM1048560" s="1"/>
      <c r="JN1048560" s="1"/>
      <c r="JO1048560" s="1"/>
      <c r="JP1048560" s="1"/>
      <c r="JQ1048560" s="1"/>
      <c r="JR1048560" s="1"/>
      <c r="JS1048560" s="1"/>
      <c r="JT1048560" s="1"/>
      <c r="JU1048560" s="1"/>
      <c r="JV1048560" s="1"/>
      <c r="JW1048560" s="1"/>
      <c r="JX1048560" s="1"/>
      <c r="JY1048560" s="1"/>
      <c r="JZ1048560" s="1"/>
      <c r="KA1048560" s="1"/>
      <c r="KB1048560" s="1"/>
      <c r="KC1048560" s="1"/>
      <c r="KD1048560" s="1"/>
      <c r="KE1048560" s="1"/>
      <c r="KF1048560" s="1"/>
      <c r="KG1048560" s="1"/>
      <c r="KH1048560" s="1"/>
      <c r="KI1048560" s="1"/>
      <c r="KJ1048560" s="1"/>
      <c r="KK1048560" s="1"/>
      <c r="KL1048560" s="1"/>
      <c r="KM1048560" s="1"/>
      <c r="KN1048560" s="1"/>
      <c r="KO1048560" s="1"/>
      <c r="KP1048560" s="1"/>
      <c r="KQ1048560" s="1"/>
      <c r="KR1048560" s="1"/>
      <c r="KS1048560" s="1"/>
      <c r="KT1048560" s="1"/>
      <c r="KU1048560" s="1"/>
      <c r="KV1048560" s="1"/>
      <c r="KW1048560" s="1"/>
      <c r="KX1048560" s="1"/>
      <c r="KY1048560" s="1"/>
      <c r="KZ1048560" s="1"/>
      <c r="LA1048560" s="1"/>
      <c r="LB1048560" s="1"/>
      <c r="LC1048560" s="1"/>
      <c r="LD1048560" s="1"/>
      <c r="LE1048560" s="1"/>
      <c r="LF1048560" s="1"/>
      <c r="LG1048560" s="1"/>
      <c r="LH1048560" s="1"/>
      <c r="LI1048560" s="1"/>
      <c r="LJ1048560" s="1"/>
      <c r="LK1048560" s="1"/>
      <c r="LL1048560" s="1"/>
      <c r="LM1048560" s="1"/>
      <c r="LN1048560" s="1"/>
      <c r="LO1048560" s="1"/>
      <c r="LP1048560" s="1"/>
      <c r="LQ1048560" s="1"/>
      <c r="LR1048560" s="1"/>
      <c r="LS1048560" s="1"/>
      <c r="LT1048560" s="1"/>
      <c r="LU1048560" s="1"/>
      <c r="LV1048560" s="1"/>
      <c r="LW1048560" s="1"/>
      <c r="LX1048560" s="1"/>
      <c r="LY1048560" s="1"/>
      <c r="LZ1048560" s="1"/>
      <c r="MA1048560" s="1"/>
      <c r="MB1048560" s="1"/>
      <c r="MC1048560" s="1"/>
      <c r="MD1048560" s="1"/>
      <c r="ME1048560" s="1"/>
      <c r="MF1048560" s="1"/>
      <c r="MG1048560" s="1"/>
      <c r="MH1048560" s="1"/>
      <c r="MI1048560" s="1"/>
      <c r="MJ1048560" s="1"/>
      <c r="MK1048560" s="1"/>
      <c r="ML1048560" s="1"/>
      <c r="MM1048560" s="1"/>
      <c r="MN1048560" s="1"/>
      <c r="MO1048560" s="1"/>
      <c r="MP1048560" s="1"/>
      <c r="MQ1048560" s="1"/>
      <c r="MR1048560" s="1"/>
      <c r="MS1048560" s="1"/>
      <c r="MT1048560" s="1"/>
      <c r="MU1048560" s="1"/>
      <c r="MV1048560" s="1"/>
      <c r="MW1048560" s="1"/>
      <c r="MX1048560" s="1"/>
      <c r="MY1048560" s="1"/>
      <c r="MZ1048560" s="1"/>
      <c r="NA1048560" s="1"/>
      <c r="NB1048560" s="1"/>
      <c r="NC1048560" s="1"/>
      <c r="ND1048560" s="1"/>
      <c r="NE1048560" s="1"/>
      <c r="NF1048560" s="1"/>
      <c r="NG1048560" s="1"/>
      <c r="NH1048560" s="1"/>
      <c r="NI1048560" s="1"/>
      <c r="NJ1048560" s="1"/>
      <c r="NK1048560" s="1"/>
      <c r="NL1048560" s="1"/>
      <c r="NM1048560" s="1"/>
      <c r="NN1048560" s="1"/>
      <c r="NO1048560" s="1"/>
      <c r="NP1048560" s="1"/>
      <c r="NQ1048560" s="1"/>
      <c r="NR1048560" s="1"/>
      <c r="NS1048560" s="1"/>
      <c r="NT1048560" s="1"/>
      <c r="NU1048560" s="1"/>
      <c r="NV1048560" s="1"/>
      <c r="NW1048560" s="1"/>
      <c r="NX1048560" s="1"/>
      <c r="NY1048560" s="1"/>
      <c r="NZ1048560" s="1"/>
      <c r="OA1048560" s="1"/>
      <c r="OB1048560" s="1"/>
      <c r="OC1048560" s="1"/>
      <c r="OD1048560" s="1"/>
      <c r="OE1048560" s="1"/>
      <c r="OF1048560" s="1"/>
      <c r="OG1048560" s="1"/>
      <c r="OH1048560" s="1"/>
      <c r="OI1048560" s="1"/>
      <c r="OJ1048560" s="1"/>
      <c r="OK1048560" s="1"/>
      <c r="OL1048560" s="1"/>
      <c r="OM1048560" s="1"/>
      <c r="ON1048560" s="1"/>
      <c r="OO1048560" s="1"/>
      <c r="OP1048560" s="1"/>
      <c r="OQ1048560" s="1"/>
      <c r="OR1048560" s="1"/>
      <c r="OS1048560" s="1"/>
      <c r="OT1048560" s="1"/>
      <c r="OU1048560" s="1"/>
      <c r="OV1048560" s="1"/>
      <c r="OW1048560" s="1"/>
      <c r="OX1048560" s="1"/>
      <c r="OY1048560" s="1"/>
      <c r="OZ1048560" s="1"/>
      <c r="PA1048560" s="1"/>
      <c r="PB1048560" s="1"/>
      <c r="PC1048560" s="1"/>
      <c r="PD1048560" s="1"/>
      <c r="PE1048560" s="1"/>
      <c r="PF1048560" s="1"/>
      <c r="PG1048560" s="1"/>
      <c r="PH1048560" s="1"/>
      <c r="PI1048560" s="1"/>
      <c r="PJ1048560" s="1"/>
      <c r="PK1048560" s="1"/>
      <c r="PL1048560" s="1"/>
      <c r="PM1048560" s="1"/>
      <c r="PN1048560" s="1"/>
      <c r="PO1048560" s="1"/>
      <c r="PP1048560" s="1"/>
      <c r="PQ1048560" s="1"/>
      <c r="PR1048560" s="1"/>
      <c r="PS1048560" s="1"/>
      <c r="PT1048560" s="1"/>
      <c r="PU1048560" s="1"/>
      <c r="PV1048560" s="1"/>
      <c r="PW1048560" s="1"/>
      <c r="PX1048560" s="1"/>
      <c r="PY1048560" s="1"/>
      <c r="PZ1048560" s="1"/>
      <c r="QA1048560" s="1"/>
      <c r="QB1048560" s="1"/>
      <c r="QC1048560" s="1"/>
      <c r="QD1048560" s="1"/>
      <c r="QE1048560" s="1"/>
      <c r="QF1048560" s="1"/>
      <c r="QG1048560" s="1"/>
      <c r="QH1048560" s="1"/>
      <c r="QI1048560" s="1"/>
      <c r="QJ1048560" s="1"/>
      <c r="QK1048560" s="1"/>
      <c r="QL1048560" s="1"/>
      <c r="QM1048560" s="1"/>
      <c r="QN1048560" s="1"/>
      <c r="QO1048560" s="1"/>
      <c r="QP1048560" s="1"/>
      <c r="QQ1048560" s="1"/>
      <c r="QR1048560" s="1"/>
      <c r="QS1048560" s="1"/>
      <c r="QT1048560" s="1"/>
      <c r="QU1048560" s="1"/>
      <c r="QV1048560" s="1"/>
      <c r="QW1048560" s="1"/>
      <c r="QX1048560" s="1"/>
      <c r="QY1048560" s="1"/>
      <c r="QZ1048560" s="1"/>
      <c r="RA1048560" s="1"/>
      <c r="RB1048560" s="1"/>
      <c r="RC1048560" s="1"/>
      <c r="RD1048560" s="1"/>
      <c r="RE1048560" s="1"/>
      <c r="RF1048560" s="1"/>
      <c r="RG1048560" s="1"/>
      <c r="RH1048560" s="1"/>
      <c r="RI1048560" s="1"/>
      <c r="RJ1048560" s="1"/>
      <c r="RK1048560" s="1"/>
      <c r="RL1048560" s="1"/>
      <c r="RM1048560" s="1"/>
      <c r="RN1048560" s="1"/>
      <c r="RO1048560" s="1"/>
      <c r="RP1048560" s="1"/>
      <c r="RQ1048560" s="1"/>
      <c r="RR1048560" s="1"/>
      <c r="RS1048560" s="1"/>
      <c r="RT1048560" s="1"/>
      <c r="RU1048560" s="1"/>
      <c r="RV1048560" s="1"/>
      <c r="RW1048560" s="1"/>
      <c r="RX1048560" s="1"/>
      <c r="RY1048560" s="1"/>
      <c r="RZ1048560" s="1"/>
      <c r="SA1048560" s="1"/>
      <c r="SB1048560" s="1"/>
      <c r="SC1048560" s="1"/>
      <c r="SD1048560" s="1"/>
      <c r="SE1048560" s="1"/>
      <c r="SF1048560" s="1"/>
      <c r="SG1048560" s="1"/>
      <c r="SH1048560" s="1"/>
      <c r="SI1048560" s="1"/>
      <c r="SJ1048560" s="1"/>
      <c r="SK1048560" s="1"/>
      <c r="SL1048560" s="1"/>
      <c r="SM1048560" s="1"/>
      <c r="SN1048560" s="1"/>
      <c r="SO1048560" s="1"/>
      <c r="SP1048560" s="1"/>
      <c r="SQ1048560" s="1"/>
      <c r="SR1048560" s="1"/>
      <c r="SS1048560" s="1"/>
      <c r="ST1048560" s="1"/>
      <c r="SU1048560" s="1"/>
      <c r="SV1048560" s="1"/>
      <c r="SW1048560" s="1"/>
      <c r="SX1048560" s="1"/>
      <c r="SY1048560" s="1"/>
      <c r="SZ1048560" s="1"/>
      <c r="TA1048560" s="1"/>
      <c r="TB1048560" s="1"/>
      <c r="TC1048560" s="1"/>
      <c r="TD1048560" s="1"/>
      <c r="TE1048560" s="1"/>
      <c r="TF1048560" s="1"/>
      <c r="TG1048560" s="1"/>
      <c r="TH1048560" s="1"/>
      <c r="TI1048560" s="1"/>
      <c r="TJ1048560" s="1"/>
      <c r="TK1048560" s="1"/>
      <c r="TL1048560" s="1"/>
      <c r="TM1048560" s="1"/>
      <c r="TN1048560" s="1"/>
      <c r="TO1048560" s="1"/>
      <c r="TP1048560" s="1"/>
      <c r="TQ1048560" s="1"/>
      <c r="TR1048560" s="1"/>
      <c r="TS1048560" s="1"/>
      <c r="TT1048560" s="1"/>
      <c r="TU1048560" s="1"/>
      <c r="TV1048560" s="1"/>
      <c r="TW1048560" s="1"/>
      <c r="TX1048560" s="1"/>
      <c r="TY1048560" s="1"/>
      <c r="TZ1048560" s="1"/>
      <c r="UA1048560" s="1"/>
      <c r="UB1048560" s="1"/>
      <c r="UC1048560" s="1"/>
      <c r="UD1048560" s="1"/>
      <c r="UE1048560" s="1"/>
      <c r="UF1048560" s="1"/>
      <c r="UG1048560" s="1"/>
      <c r="UH1048560" s="1"/>
      <c r="UI1048560" s="1"/>
      <c r="UJ1048560" s="1"/>
      <c r="UK1048560" s="1"/>
      <c r="UL1048560" s="1"/>
      <c r="UM1048560" s="1"/>
      <c r="UN1048560" s="1"/>
      <c r="UO1048560" s="1"/>
      <c r="UP1048560" s="1"/>
      <c r="UQ1048560" s="1"/>
      <c r="UR1048560" s="1"/>
      <c r="US1048560" s="1"/>
      <c r="UT1048560" s="1"/>
      <c r="UU1048560" s="1"/>
      <c r="UV1048560" s="1"/>
      <c r="UW1048560" s="1"/>
      <c r="UX1048560" s="1"/>
      <c r="UY1048560" s="1"/>
      <c r="UZ1048560" s="1"/>
      <c r="VA1048560" s="1"/>
      <c r="VB1048560" s="1"/>
      <c r="VC1048560" s="1"/>
      <c r="VD1048560" s="1"/>
      <c r="VE1048560" s="1"/>
      <c r="VF1048560" s="1"/>
      <c r="VG1048560" s="1"/>
      <c r="VH1048560" s="1"/>
      <c r="VI1048560" s="1"/>
      <c r="VJ1048560" s="1"/>
      <c r="VK1048560" s="1"/>
      <c r="VL1048560" s="1"/>
      <c r="VM1048560" s="1"/>
      <c r="VN1048560" s="1"/>
      <c r="VO1048560" s="1"/>
      <c r="VP1048560" s="1"/>
      <c r="VQ1048560" s="1"/>
      <c r="VR1048560" s="1"/>
      <c r="VS1048560" s="1"/>
      <c r="VT1048560" s="1"/>
      <c r="VU1048560" s="1"/>
      <c r="VV1048560" s="1"/>
      <c r="VW1048560" s="1"/>
      <c r="VX1048560" s="1"/>
      <c r="VY1048560" s="1"/>
      <c r="VZ1048560" s="1"/>
      <c r="WA1048560" s="1"/>
      <c r="WB1048560" s="1"/>
      <c r="WC1048560" s="1"/>
      <c r="WD1048560" s="1"/>
      <c r="WE1048560" s="1"/>
      <c r="WF1048560" s="1"/>
      <c r="WG1048560" s="1"/>
      <c r="WH1048560" s="1"/>
      <c r="WI1048560" s="1"/>
      <c r="WJ1048560" s="1"/>
      <c r="WK1048560" s="1"/>
      <c r="WL1048560" s="1"/>
      <c r="WM1048560" s="1"/>
      <c r="WN1048560" s="1"/>
      <c r="WO1048560" s="1"/>
      <c r="WP1048560" s="1"/>
      <c r="WQ1048560" s="1"/>
      <c r="WR1048560" s="1"/>
      <c r="WS1048560" s="1"/>
      <c r="WT1048560" s="1"/>
      <c r="WU1048560" s="1"/>
      <c r="WV1048560" s="1"/>
      <c r="WW1048560" s="1"/>
      <c r="WX1048560" s="1"/>
      <c r="WY1048560" s="1"/>
      <c r="WZ1048560" s="1"/>
      <c r="XA1048560" s="1"/>
      <c r="XB1048560" s="1"/>
      <c r="XC1048560" s="1"/>
      <c r="XD1048560" s="1"/>
      <c r="XE1048560" s="1"/>
      <c r="XF1048560" s="1"/>
      <c r="XG1048560" s="1"/>
      <c r="XH1048560" s="1"/>
      <c r="XI1048560" s="1"/>
      <c r="XJ1048560" s="1"/>
      <c r="XK1048560" s="1"/>
      <c r="XL1048560" s="1"/>
      <c r="XM1048560" s="1"/>
      <c r="XN1048560" s="1"/>
      <c r="XO1048560" s="1"/>
      <c r="XP1048560" s="1"/>
      <c r="XQ1048560" s="1"/>
      <c r="XR1048560" s="1"/>
      <c r="XS1048560" s="1"/>
      <c r="XT1048560" s="1"/>
      <c r="XU1048560" s="1"/>
      <c r="XV1048560" s="1"/>
      <c r="XW1048560" s="1"/>
      <c r="XX1048560" s="1"/>
      <c r="XY1048560" s="1"/>
      <c r="XZ1048560" s="1"/>
      <c r="YA1048560" s="1"/>
      <c r="YB1048560" s="1"/>
      <c r="YC1048560" s="1"/>
      <c r="YD1048560" s="1"/>
      <c r="YE1048560" s="1"/>
      <c r="YF1048560" s="1"/>
      <c r="YG1048560" s="1"/>
      <c r="YH1048560" s="1"/>
      <c r="YI1048560" s="1"/>
      <c r="YJ1048560" s="1"/>
      <c r="YK1048560" s="1"/>
      <c r="YL1048560" s="1"/>
      <c r="YM1048560" s="1"/>
      <c r="YN1048560" s="1"/>
      <c r="YO1048560" s="1"/>
      <c r="YP1048560" s="1"/>
      <c r="YQ1048560" s="1"/>
      <c r="YR1048560" s="1"/>
      <c r="YS1048560" s="1"/>
      <c r="YT1048560" s="1"/>
      <c r="YU1048560" s="1"/>
      <c r="YV1048560" s="1"/>
      <c r="YW1048560" s="1"/>
      <c r="YX1048560" s="1"/>
      <c r="YY1048560" s="1"/>
      <c r="YZ1048560" s="1"/>
      <c r="ZA1048560" s="1"/>
      <c r="ZB1048560" s="1"/>
      <c r="ZC1048560" s="1"/>
      <c r="ZD1048560" s="1"/>
      <c r="ZE1048560" s="1"/>
      <c r="ZF1048560" s="1"/>
      <c r="ZG1048560" s="1"/>
      <c r="ZH1048560" s="1"/>
      <c r="ZI1048560" s="1"/>
      <c r="ZJ1048560" s="1"/>
      <c r="ZK1048560" s="1"/>
      <c r="ZL1048560" s="1"/>
      <c r="ZM1048560" s="1"/>
      <c r="ZN1048560" s="1"/>
      <c r="ZO1048560" s="1"/>
      <c r="ZP1048560" s="1"/>
      <c r="ZQ1048560" s="1"/>
      <c r="ZR1048560" s="1"/>
      <c r="ZS1048560" s="1"/>
      <c r="ZT1048560" s="1"/>
      <c r="ZU1048560" s="1"/>
      <c r="ZV1048560" s="1"/>
      <c r="ZW1048560" s="1"/>
      <c r="ZX1048560" s="1"/>
      <c r="ZY1048560" s="1"/>
      <c r="ZZ1048560" s="1"/>
      <c r="AAA1048560" s="1"/>
      <c r="AAB1048560" s="1"/>
      <c r="AAC1048560" s="1"/>
      <c r="AAD1048560" s="1"/>
      <c r="AAE1048560" s="1"/>
      <c r="AAF1048560" s="1"/>
      <c r="AAG1048560" s="1"/>
      <c r="AAH1048560" s="1"/>
      <c r="AAI1048560" s="1"/>
      <c r="AAJ1048560" s="1"/>
      <c r="AAK1048560" s="1"/>
      <c r="AAL1048560" s="1"/>
      <c r="AAM1048560" s="1"/>
      <c r="AAN1048560" s="1"/>
      <c r="AAO1048560" s="1"/>
      <c r="AAP1048560" s="1"/>
      <c r="AAQ1048560" s="1"/>
      <c r="AAR1048560" s="1"/>
      <c r="AAS1048560" s="1"/>
      <c r="AAT1048560" s="1"/>
      <c r="AAU1048560" s="1"/>
      <c r="AAV1048560" s="1"/>
      <c r="AAW1048560" s="1"/>
      <c r="AAX1048560" s="1"/>
      <c r="AAY1048560" s="1"/>
      <c r="AAZ1048560" s="1"/>
      <c r="ABA1048560" s="1"/>
      <c r="ABB1048560" s="1"/>
      <c r="ABC1048560" s="1"/>
      <c r="ABD1048560" s="1"/>
      <c r="ABE1048560" s="1"/>
      <c r="ABF1048560" s="1"/>
      <c r="ABG1048560" s="1"/>
      <c r="ABH1048560" s="1"/>
      <c r="ABI1048560" s="1"/>
      <c r="ABJ1048560" s="1"/>
      <c r="ABK1048560" s="1"/>
      <c r="ABL1048560" s="1"/>
      <c r="ABM1048560" s="1"/>
      <c r="ABN1048560" s="1"/>
      <c r="ABO1048560" s="1"/>
      <c r="ABP1048560" s="1"/>
      <c r="ABQ1048560" s="1"/>
      <c r="ABR1048560" s="1"/>
      <c r="ABS1048560" s="1"/>
      <c r="ABT1048560" s="1"/>
      <c r="ABU1048560" s="1"/>
      <c r="ABV1048560" s="1"/>
      <c r="ABW1048560" s="1"/>
      <c r="ABX1048560" s="1"/>
      <c r="ABY1048560" s="1"/>
      <c r="ABZ1048560" s="1"/>
      <c r="ACA1048560" s="1"/>
      <c r="ACB1048560" s="1"/>
      <c r="ACC1048560" s="1"/>
      <c r="ACD1048560" s="1"/>
      <c r="ACE1048560" s="1"/>
      <c r="ACF1048560" s="1"/>
      <c r="ACG1048560" s="1"/>
      <c r="ACH1048560" s="1"/>
      <c r="ACI1048560" s="1"/>
      <c r="ACJ1048560" s="1"/>
      <c r="ACK1048560" s="1"/>
      <c r="ACL1048560" s="1"/>
      <c r="ACM1048560" s="1"/>
      <c r="ACN1048560" s="1"/>
      <c r="ACO1048560" s="1"/>
      <c r="ACP1048560" s="1"/>
      <c r="ACQ1048560" s="1"/>
      <c r="ACR1048560" s="1"/>
      <c r="ACS1048560" s="1"/>
      <c r="ACT1048560" s="1"/>
      <c r="ACU1048560" s="1"/>
      <c r="ACV1048560" s="1"/>
      <c r="ACW1048560" s="1"/>
      <c r="ACX1048560" s="1"/>
      <c r="ACY1048560" s="1"/>
      <c r="ACZ1048560" s="1"/>
      <c r="ADA1048560" s="1"/>
      <c r="ADB1048560" s="1"/>
      <c r="ADC1048560" s="1"/>
      <c r="ADD1048560" s="1"/>
      <c r="ADE1048560" s="1"/>
      <c r="ADF1048560" s="1"/>
      <c r="ADG1048560" s="1"/>
      <c r="ADH1048560" s="1"/>
      <c r="ADI1048560" s="1"/>
      <c r="ADJ1048560" s="1"/>
      <c r="ADK1048560" s="1"/>
      <c r="ADL1048560" s="1"/>
      <c r="ADM1048560" s="1"/>
      <c r="ADN1048560" s="1"/>
      <c r="ADO1048560" s="1"/>
      <c r="ADP1048560" s="1"/>
      <c r="ADQ1048560" s="1"/>
      <c r="ADR1048560" s="1"/>
      <c r="ADS1048560" s="1"/>
      <c r="ADT1048560" s="1"/>
      <c r="ADU1048560" s="1"/>
      <c r="ADV1048560" s="1"/>
      <c r="ADW1048560" s="1"/>
      <c r="ADX1048560" s="1"/>
      <c r="ADY1048560" s="1"/>
      <c r="ADZ1048560" s="1"/>
      <c r="AEA1048560" s="1"/>
      <c r="AEB1048560" s="1"/>
      <c r="AEC1048560" s="1"/>
      <c r="AED1048560" s="1"/>
      <c r="AEE1048560" s="1"/>
      <c r="AEF1048560" s="1"/>
      <c r="AEG1048560" s="1"/>
      <c r="AEH1048560" s="1"/>
      <c r="AEI1048560" s="1"/>
      <c r="AEJ1048560" s="1"/>
      <c r="AEK1048560" s="1"/>
      <c r="AEL1048560" s="1"/>
      <c r="AEM1048560" s="1"/>
      <c r="AEN1048560" s="1"/>
      <c r="AEO1048560" s="1"/>
      <c r="AEP1048560" s="1"/>
      <c r="AEQ1048560" s="1"/>
      <c r="AER1048560" s="1"/>
      <c r="AES1048560" s="1"/>
      <c r="AET1048560" s="1"/>
      <c r="AEU1048560" s="1"/>
      <c r="AEV1048560" s="1"/>
      <c r="AEW1048560" s="1"/>
      <c r="AEX1048560" s="1"/>
      <c r="AEY1048560" s="1"/>
      <c r="AEZ1048560" s="1"/>
      <c r="AFA1048560" s="1"/>
      <c r="AFB1048560" s="1"/>
      <c r="AFC1048560" s="1"/>
      <c r="AFD1048560" s="1"/>
      <c r="AFE1048560" s="1"/>
      <c r="AFF1048560" s="1"/>
      <c r="AFG1048560" s="1"/>
      <c r="AFH1048560" s="1"/>
      <c r="AFI1048560" s="1"/>
      <c r="AFJ1048560" s="1"/>
      <c r="AFK1048560" s="1"/>
      <c r="AFL1048560" s="1"/>
      <c r="AFM1048560" s="1"/>
      <c r="AFN1048560" s="1"/>
      <c r="AFO1048560" s="1"/>
      <c r="AFP1048560" s="1"/>
      <c r="AFQ1048560" s="1"/>
      <c r="AFR1048560" s="1"/>
      <c r="AFS1048560" s="1"/>
      <c r="AFT1048560" s="1"/>
      <c r="AFU1048560" s="1"/>
      <c r="AFV1048560" s="1"/>
      <c r="AFW1048560" s="1"/>
      <c r="AFX1048560" s="1"/>
      <c r="AFY1048560" s="1"/>
      <c r="AFZ1048560" s="1"/>
      <c r="AGA1048560" s="1"/>
      <c r="AGB1048560" s="1"/>
      <c r="AGC1048560" s="1"/>
      <c r="AGD1048560" s="1"/>
      <c r="AGE1048560" s="1"/>
      <c r="AGF1048560" s="1"/>
      <c r="AGG1048560" s="1"/>
      <c r="AGH1048560" s="1"/>
      <c r="AGI1048560" s="1"/>
      <c r="AGJ1048560" s="1"/>
      <c r="AGK1048560" s="1"/>
      <c r="AGL1048560" s="1"/>
      <c r="AGM1048560" s="1"/>
      <c r="AGN1048560" s="1"/>
      <c r="AGO1048560" s="1"/>
      <c r="AGP1048560" s="1"/>
      <c r="AGQ1048560" s="1"/>
      <c r="AGR1048560" s="1"/>
      <c r="AGS1048560" s="1"/>
      <c r="AGT1048560" s="1"/>
      <c r="AGU1048560" s="1"/>
      <c r="AGV1048560" s="1"/>
      <c r="AGW1048560" s="1"/>
      <c r="AGX1048560" s="1"/>
      <c r="AGY1048560" s="1"/>
      <c r="AGZ1048560" s="1"/>
      <c r="AHA1048560" s="1"/>
      <c r="AHB1048560" s="1"/>
      <c r="AHC1048560" s="1"/>
      <c r="AHD1048560" s="1"/>
      <c r="AHE1048560" s="1"/>
      <c r="AHF1048560" s="1"/>
      <c r="AHG1048560" s="1"/>
      <c r="AHH1048560" s="1"/>
      <c r="AHI1048560" s="1"/>
      <c r="AHJ1048560" s="1"/>
      <c r="AHK1048560" s="1"/>
      <c r="AHL1048560" s="1"/>
      <c r="AHM1048560" s="1"/>
      <c r="AHN1048560" s="1"/>
      <c r="AHO1048560" s="1"/>
      <c r="AHP1048560" s="1"/>
      <c r="AHQ1048560" s="1"/>
      <c r="AHR1048560" s="1"/>
      <c r="AHS1048560" s="1"/>
      <c r="AHT1048560" s="1"/>
      <c r="AHU1048560" s="1"/>
      <c r="AHV1048560" s="1"/>
      <c r="AHW1048560" s="1"/>
      <c r="AHX1048560" s="1"/>
      <c r="AHY1048560" s="1"/>
      <c r="AHZ1048560" s="1"/>
      <c r="AIA1048560" s="1"/>
      <c r="AIB1048560" s="1"/>
      <c r="AIC1048560" s="1"/>
      <c r="AID1048560" s="1"/>
      <c r="AIE1048560" s="1"/>
      <c r="AIF1048560" s="1"/>
      <c r="AIG1048560" s="1"/>
      <c r="AIH1048560" s="1"/>
      <c r="AII1048560" s="1"/>
      <c r="AIJ1048560" s="1"/>
      <c r="AIK1048560" s="1"/>
      <c r="AIL1048560" s="1"/>
      <c r="AIM1048560" s="1"/>
      <c r="AIN1048560" s="1"/>
      <c r="AIO1048560" s="1"/>
      <c r="AIP1048560" s="1"/>
      <c r="AIQ1048560" s="1"/>
      <c r="AIR1048560" s="1"/>
      <c r="AIS1048560" s="1"/>
      <c r="AIT1048560" s="1"/>
      <c r="AIU1048560" s="1"/>
      <c r="AIV1048560" s="1"/>
      <c r="AIW1048560" s="1"/>
      <c r="AIX1048560" s="1"/>
      <c r="AIY1048560" s="1"/>
      <c r="AIZ1048560" s="1"/>
      <c r="AJA1048560" s="1"/>
      <c r="AJB1048560" s="1"/>
      <c r="AJC1048560" s="1"/>
      <c r="AJD1048560" s="1"/>
      <c r="AJE1048560" s="1"/>
      <c r="AJF1048560" s="1"/>
      <c r="AJG1048560" s="1"/>
      <c r="AJH1048560" s="1"/>
      <c r="AJI1048560" s="1"/>
      <c r="AJJ1048560" s="1"/>
      <c r="AJK1048560" s="1"/>
      <c r="AJL1048560" s="1"/>
      <c r="AJM1048560" s="1"/>
      <c r="AJN1048560" s="1"/>
      <c r="AJO1048560" s="1"/>
      <c r="AJP1048560" s="1"/>
      <c r="AJQ1048560" s="1"/>
      <c r="AJR1048560" s="1"/>
      <c r="AJS1048560" s="1"/>
      <c r="AJT1048560" s="1"/>
      <c r="AJU1048560" s="1"/>
      <c r="AJV1048560" s="1"/>
      <c r="AJW1048560" s="1"/>
      <c r="AJX1048560" s="1"/>
      <c r="AJY1048560" s="1"/>
      <c r="AJZ1048560" s="1"/>
      <c r="AKA1048560" s="1"/>
      <c r="AKB1048560" s="1"/>
      <c r="AKC1048560" s="1"/>
      <c r="AKD1048560" s="1"/>
      <c r="AKE1048560" s="1"/>
      <c r="AKF1048560" s="1"/>
      <c r="AKG1048560" s="1"/>
      <c r="AKH1048560" s="1"/>
      <c r="AKI1048560" s="1"/>
      <c r="AKJ1048560" s="1"/>
      <c r="AKK1048560" s="1"/>
      <c r="AKL1048560" s="1"/>
      <c r="AKM1048560" s="1"/>
      <c r="AKN1048560" s="1"/>
      <c r="AKO1048560" s="1"/>
      <c r="AKP1048560" s="1"/>
      <c r="AKQ1048560" s="1"/>
      <c r="AKR1048560" s="1"/>
      <c r="AKS1048560" s="1"/>
      <c r="AKT1048560" s="1"/>
      <c r="AKU1048560" s="1"/>
      <c r="AKV1048560" s="1"/>
      <c r="AKW1048560" s="1"/>
      <c r="AKX1048560" s="1"/>
      <c r="AKY1048560" s="1"/>
      <c r="AKZ1048560" s="1"/>
      <c r="ALA1048560" s="1"/>
      <c r="ALB1048560" s="1"/>
      <c r="ALC1048560" s="1"/>
      <c r="ALD1048560" s="1"/>
      <c r="ALE1048560" s="1"/>
      <c r="ALF1048560" s="1"/>
      <c r="ALG1048560" s="1"/>
      <c r="ALH1048560" s="1"/>
      <c r="ALI1048560" s="1"/>
      <c r="ALJ1048560" s="1"/>
      <c r="ALK1048560" s="1"/>
      <c r="ALL1048560" s="1"/>
      <c r="ALM1048560" s="1"/>
      <c r="ALN1048560" s="1"/>
      <c r="ALO1048560" s="1"/>
      <c r="ALP1048560" s="1"/>
      <c r="ALQ1048560" s="1"/>
      <c r="ALR1048560" s="1"/>
      <c r="ALS1048560" s="1"/>
      <c r="ALT1048560" s="1"/>
      <c r="ALU1048560" s="1"/>
      <c r="ALV1048560" s="1"/>
      <c r="ALW1048560" s="1"/>
      <c r="ALX1048560" s="1"/>
      <c r="ALY1048560" s="1"/>
      <c r="ALZ1048560" s="1"/>
      <c r="AMA1048560" s="1"/>
      <c r="AMB1048560" s="1"/>
      <c r="AMC1048560" s="1"/>
      <c r="AMD1048560" s="1"/>
      <c r="AME1048560" s="1"/>
      <c r="AMF1048560" s="1"/>
      <c r="AMG1048560" s="1"/>
      <c r="AMH1048560" s="1"/>
      <c r="AMI1048560" s="1"/>
    </row>
    <row r="1048570" spans="1:1023" ht="12.75" customHeight="1" x14ac:dyDescent="0.2">
      <c r="A1048570" s="1"/>
      <c r="B1048570" s="1"/>
      <c r="F1048570" s="1"/>
      <c r="G1048570" s="1"/>
      <c r="H1048570" s="1"/>
      <c r="I1048570" s="1"/>
      <c r="J1048570" s="1"/>
      <c r="K1048570" s="1"/>
      <c r="L1048570" s="1"/>
      <c r="M1048570" s="1"/>
      <c r="N1048570" s="1"/>
      <c r="O1048570" s="1"/>
      <c r="P1048570" s="1"/>
      <c r="Q1048570" s="1"/>
      <c r="R1048570" s="1"/>
      <c r="S1048570" s="1"/>
      <c r="T1048570" s="1"/>
      <c r="U1048570" s="1"/>
      <c r="V1048570" s="1"/>
      <c r="W1048570" s="1"/>
      <c r="X1048570" s="1"/>
      <c r="Y1048570" s="1"/>
      <c r="Z1048570" s="1"/>
      <c r="AA1048570" s="1"/>
      <c r="AB1048570" s="1"/>
      <c r="AC1048570" s="1"/>
      <c r="AD1048570" s="1"/>
      <c r="AE1048570" s="1"/>
      <c r="AF1048570" s="1"/>
      <c r="AG1048570" s="1"/>
      <c r="AH1048570" s="1"/>
      <c r="AI1048570" s="1"/>
      <c r="AJ1048570" s="1"/>
      <c r="AK1048570" s="1"/>
      <c r="AL1048570" s="1"/>
      <c r="AM1048570" s="1"/>
      <c r="AN1048570" s="1"/>
      <c r="AO1048570" s="1"/>
      <c r="AP1048570" s="1"/>
      <c r="AQ1048570" s="1"/>
      <c r="AR1048570" s="1"/>
      <c r="AS1048570" s="1"/>
      <c r="AT1048570" s="1"/>
      <c r="AU1048570" s="1"/>
      <c r="AV1048570" s="1"/>
      <c r="AW1048570" s="1"/>
      <c r="AX1048570" s="1"/>
      <c r="AY1048570" s="1"/>
      <c r="AZ1048570" s="1"/>
      <c r="BA1048570" s="1"/>
      <c r="BB1048570" s="1"/>
      <c r="BC1048570" s="1"/>
      <c r="BD1048570" s="1"/>
      <c r="BE1048570" s="1"/>
      <c r="BF1048570" s="1"/>
      <c r="BG1048570" s="1"/>
      <c r="BH1048570" s="1"/>
      <c r="BI1048570" s="1"/>
      <c r="BJ1048570" s="1"/>
      <c r="BK1048570" s="1"/>
      <c r="BL1048570" s="1"/>
      <c r="BM1048570" s="1"/>
      <c r="BN1048570" s="1"/>
      <c r="BO1048570" s="1"/>
      <c r="BP1048570" s="1"/>
      <c r="BQ1048570" s="1"/>
      <c r="BR1048570" s="1"/>
      <c r="BS1048570" s="1"/>
      <c r="BT1048570" s="1"/>
      <c r="BU1048570" s="1"/>
      <c r="BV1048570" s="1"/>
      <c r="BW1048570" s="1"/>
      <c r="BX1048570" s="1"/>
      <c r="BY1048570" s="1"/>
      <c r="BZ1048570" s="1"/>
      <c r="CA1048570" s="1"/>
      <c r="CB1048570" s="1"/>
      <c r="CC1048570" s="1"/>
      <c r="CD1048570" s="1"/>
      <c r="CE1048570" s="1"/>
      <c r="CF1048570" s="1"/>
      <c r="CG1048570" s="1"/>
      <c r="CH1048570" s="1"/>
      <c r="CI1048570" s="1"/>
      <c r="CJ1048570" s="1"/>
      <c r="CK1048570" s="1"/>
      <c r="CL1048570" s="1"/>
      <c r="CM1048570" s="1"/>
      <c r="CN1048570" s="1"/>
      <c r="CO1048570" s="1"/>
      <c r="CP1048570" s="1"/>
      <c r="CQ1048570" s="1"/>
      <c r="CR1048570" s="1"/>
      <c r="CS1048570" s="1"/>
      <c r="CT1048570" s="1"/>
      <c r="CU1048570" s="1"/>
      <c r="CV1048570" s="1"/>
      <c r="CW1048570" s="1"/>
      <c r="CX1048570" s="1"/>
      <c r="CY1048570" s="1"/>
      <c r="CZ1048570" s="1"/>
      <c r="DA1048570" s="1"/>
      <c r="DB1048570" s="1"/>
      <c r="DC1048570" s="1"/>
      <c r="DD1048570" s="1"/>
      <c r="DE1048570" s="1"/>
      <c r="DF1048570" s="1"/>
      <c r="DG1048570" s="1"/>
      <c r="DH1048570" s="1"/>
      <c r="DI1048570" s="1"/>
      <c r="DJ1048570" s="1"/>
      <c r="DK1048570" s="1"/>
      <c r="DL1048570" s="1"/>
      <c r="DM1048570" s="1"/>
      <c r="DN1048570" s="1"/>
      <c r="DO1048570" s="1"/>
      <c r="DP1048570" s="1"/>
      <c r="DQ1048570" s="1"/>
      <c r="DR1048570" s="1"/>
      <c r="DS1048570" s="1"/>
      <c r="DT1048570" s="1"/>
      <c r="DU1048570" s="1"/>
      <c r="DV1048570" s="1"/>
      <c r="DW1048570" s="1"/>
      <c r="DX1048570" s="1"/>
      <c r="DY1048570" s="1"/>
      <c r="DZ1048570" s="1"/>
      <c r="EA1048570" s="1"/>
      <c r="EB1048570" s="1"/>
      <c r="EC1048570" s="1"/>
      <c r="ED1048570" s="1"/>
      <c r="EE1048570" s="1"/>
      <c r="EF1048570" s="1"/>
      <c r="EG1048570" s="1"/>
      <c r="EH1048570" s="1"/>
      <c r="EI1048570" s="1"/>
      <c r="EJ1048570" s="1"/>
      <c r="EK1048570" s="1"/>
      <c r="EL1048570" s="1"/>
      <c r="EM1048570" s="1"/>
      <c r="EN1048570" s="1"/>
      <c r="EO1048570" s="1"/>
      <c r="EP1048570" s="1"/>
      <c r="EQ1048570" s="1"/>
      <c r="ER1048570" s="1"/>
      <c r="ES1048570" s="1"/>
      <c r="ET1048570" s="1"/>
      <c r="EU1048570" s="1"/>
      <c r="EV1048570" s="1"/>
      <c r="EW1048570" s="1"/>
      <c r="EX1048570" s="1"/>
      <c r="EY1048570" s="1"/>
      <c r="EZ1048570" s="1"/>
      <c r="FA1048570" s="1"/>
      <c r="FB1048570" s="1"/>
      <c r="FC1048570" s="1"/>
      <c r="FD1048570" s="1"/>
      <c r="FE1048570" s="1"/>
      <c r="FF1048570" s="1"/>
      <c r="FG1048570" s="1"/>
      <c r="FH1048570" s="1"/>
      <c r="FI1048570" s="1"/>
      <c r="FJ1048570" s="1"/>
      <c r="FK1048570" s="1"/>
      <c r="FL1048570" s="1"/>
      <c r="FM1048570" s="1"/>
      <c r="FN1048570" s="1"/>
      <c r="FO1048570" s="1"/>
      <c r="FP1048570" s="1"/>
      <c r="FQ1048570" s="1"/>
      <c r="FR1048570" s="1"/>
      <c r="FS1048570" s="1"/>
      <c r="FT1048570" s="1"/>
      <c r="FU1048570" s="1"/>
      <c r="FV1048570" s="1"/>
      <c r="FW1048570" s="1"/>
      <c r="FX1048570" s="1"/>
      <c r="FY1048570" s="1"/>
      <c r="FZ1048570" s="1"/>
      <c r="GA1048570" s="1"/>
      <c r="GB1048570" s="1"/>
      <c r="GC1048570" s="1"/>
      <c r="GD1048570" s="1"/>
      <c r="GE1048570" s="1"/>
      <c r="GF1048570" s="1"/>
      <c r="GG1048570" s="1"/>
      <c r="GH1048570" s="1"/>
      <c r="GI1048570" s="1"/>
      <c r="GJ1048570" s="1"/>
      <c r="GK1048570" s="1"/>
      <c r="GL1048570" s="1"/>
      <c r="GM1048570" s="1"/>
      <c r="GN1048570" s="1"/>
      <c r="GO1048570" s="1"/>
      <c r="GP1048570" s="1"/>
      <c r="GQ1048570" s="1"/>
      <c r="GR1048570" s="1"/>
      <c r="GS1048570" s="1"/>
      <c r="GT1048570" s="1"/>
      <c r="GU1048570" s="1"/>
      <c r="GV1048570" s="1"/>
      <c r="GW1048570" s="1"/>
      <c r="GX1048570" s="1"/>
      <c r="GY1048570" s="1"/>
      <c r="GZ1048570" s="1"/>
      <c r="HA1048570" s="1"/>
      <c r="HB1048570" s="1"/>
      <c r="HC1048570" s="1"/>
      <c r="HD1048570" s="1"/>
      <c r="HE1048570" s="1"/>
      <c r="HF1048570" s="1"/>
      <c r="HG1048570" s="1"/>
      <c r="HH1048570" s="1"/>
      <c r="HI1048570" s="1"/>
      <c r="HJ1048570" s="1"/>
      <c r="HK1048570" s="1"/>
      <c r="HL1048570" s="1"/>
      <c r="HM1048570" s="1"/>
      <c r="HN1048570" s="1"/>
      <c r="HO1048570" s="1"/>
      <c r="HP1048570" s="1"/>
      <c r="HQ1048570" s="1"/>
      <c r="HR1048570" s="1"/>
      <c r="HS1048570" s="1"/>
      <c r="HT1048570" s="1"/>
      <c r="HU1048570" s="1"/>
      <c r="HV1048570" s="1"/>
      <c r="HW1048570" s="1"/>
      <c r="HX1048570" s="1"/>
      <c r="HY1048570" s="1"/>
      <c r="HZ1048570" s="1"/>
      <c r="IA1048570" s="1"/>
      <c r="IB1048570" s="1"/>
      <c r="IC1048570" s="1"/>
      <c r="ID1048570" s="1"/>
      <c r="IE1048570" s="1"/>
      <c r="IF1048570" s="1"/>
      <c r="IG1048570" s="1"/>
      <c r="IH1048570" s="1"/>
      <c r="II1048570" s="1"/>
      <c r="IJ1048570" s="1"/>
      <c r="IK1048570" s="1"/>
      <c r="IL1048570" s="1"/>
      <c r="IM1048570" s="1"/>
      <c r="IN1048570" s="1"/>
      <c r="IO1048570" s="1"/>
      <c r="IP1048570" s="1"/>
      <c r="IQ1048570" s="1"/>
      <c r="IR1048570" s="1"/>
      <c r="IS1048570" s="1"/>
      <c r="IT1048570" s="1"/>
      <c r="IU1048570" s="1"/>
      <c r="IV1048570" s="1"/>
      <c r="IW1048570" s="1"/>
      <c r="IX1048570" s="1"/>
      <c r="IY1048570" s="1"/>
      <c r="IZ1048570" s="1"/>
      <c r="JA1048570" s="1"/>
      <c r="JB1048570" s="1"/>
      <c r="JC1048570" s="1"/>
      <c r="JD1048570" s="1"/>
      <c r="JE1048570" s="1"/>
      <c r="JF1048570" s="1"/>
      <c r="JG1048570" s="1"/>
      <c r="JH1048570" s="1"/>
      <c r="JI1048570" s="1"/>
      <c r="JJ1048570" s="1"/>
      <c r="JK1048570" s="1"/>
      <c r="JL1048570" s="1"/>
      <c r="JM1048570" s="1"/>
      <c r="JN1048570" s="1"/>
      <c r="JO1048570" s="1"/>
      <c r="JP1048570" s="1"/>
      <c r="JQ1048570" s="1"/>
      <c r="JR1048570" s="1"/>
      <c r="JS1048570" s="1"/>
      <c r="JT1048570" s="1"/>
      <c r="JU1048570" s="1"/>
      <c r="JV1048570" s="1"/>
      <c r="JW1048570" s="1"/>
      <c r="JX1048570" s="1"/>
      <c r="JY1048570" s="1"/>
      <c r="JZ1048570" s="1"/>
      <c r="KA1048570" s="1"/>
      <c r="KB1048570" s="1"/>
      <c r="KC1048570" s="1"/>
      <c r="KD1048570" s="1"/>
      <c r="KE1048570" s="1"/>
      <c r="KF1048570" s="1"/>
      <c r="KG1048570" s="1"/>
      <c r="KH1048570" s="1"/>
      <c r="KI1048570" s="1"/>
      <c r="KJ1048570" s="1"/>
      <c r="KK1048570" s="1"/>
      <c r="KL1048570" s="1"/>
      <c r="KM1048570" s="1"/>
      <c r="KN1048570" s="1"/>
      <c r="KO1048570" s="1"/>
      <c r="KP1048570" s="1"/>
      <c r="KQ1048570" s="1"/>
      <c r="KR1048570" s="1"/>
      <c r="KS1048570" s="1"/>
      <c r="KT1048570" s="1"/>
      <c r="KU1048570" s="1"/>
      <c r="KV1048570" s="1"/>
      <c r="KW1048570" s="1"/>
      <c r="KX1048570" s="1"/>
      <c r="KY1048570" s="1"/>
      <c r="KZ1048570" s="1"/>
      <c r="LA1048570" s="1"/>
      <c r="LB1048570" s="1"/>
      <c r="LC1048570" s="1"/>
      <c r="LD1048570" s="1"/>
      <c r="LE1048570" s="1"/>
      <c r="LF1048570" s="1"/>
      <c r="LG1048570" s="1"/>
      <c r="LH1048570" s="1"/>
      <c r="LI1048570" s="1"/>
      <c r="LJ1048570" s="1"/>
      <c r="LK1048570" s="1"/>
      <c r="LL1048570" s="1"/>
      <c r="LM1048570" s="1"/>
      <c r="LN1048570" s="1"/>
      <c r="LO1048570" s="1"/>
      <c r="LP1048570" s="1"/>
      <c r="LQ1048570" s="1"/>
      <c r="LR1048570" s="1"/>
      <c r="LS1048570" s="1"/>
      <c r="LT1048570" s="1"/>
      <c r="LU1048570" s="1"/>
      <c r="LV1048570" s="1"/>
      <c r="LW1048570" s="1"/>
      <c r="LX1048570" s="1"/>
      <c r="LY1048570" s="1"/>
      <c r="LZ1048570" s="1"/>
      <c r="MA1048570" s="1"/>
      <c r="MB1048570" s="1"/>
      <c r="MC1048570" s="1"/>
      <c r="MD1048570" s="1"/>
      <c r="ME1048570" s="1"/>
      <c r="MF1048570" s="1"/>
      <c r="MG1048570" s="1"/>
      <c r="MH1048570" s="1"/>
      <c r="MI1048570" s="1"/>
      <c r="MJ1048570" s="1"/>
      <c r="MK1048570" s="1"/>
      <c r="ML1048570" s="1"/>
      <c r="MM1048570" s="1"/>
      <c r="MN1048570" s="1"/>
      <c r="MO1048570" s="1"/>
      <c r="MP1048570" s="1"/>
      <c r="MQ1048570" s="1"/>
      <c r="MR1048570" s="1"/>
      <c r="MS1048570" s="1"/>
      <c r="MT1048570" s="1"/>
      <c r="MU1048570" s="1"/>
      <c r="MV1048570" s="1"/>
      <c r="MW1048570" s="1"/>
      <c r="MX1048570" s="1"/>
      <c r="MY1048570" s="1"/>
      <c r="MZ1048570" s="1"/>
      <c r="NA1048570" s="1"/>
      <c r="NB1048570" s="1"/>
      <c r="NC1048570" s="1"/>
      <c r="ND1048570" s="1"/>
      <c r="NE1048570" s="1"/>
      <c r="NF1048570" s="1"/>
      <c r="NG1048570" s="1"/>
      <c r="NH1048570" s="1"/>
      <c r="NI1048570" s="1"/>
      <c r="NJ1048570" s="1"/>
      <c r="NK1048570" s="1"/>
      <c r="NL1048570" s="1"/>
      <c r="NM1048570" s="1"/>
      <c r="NN1048570" s="1"/>
      <c r="NO1048570" s="1"/>
      <c r="NP1048570" s="1"/>
      <c r="NQ1048570" s="1"/>
      <c r="NR1048570" s="1"/>
      <c r="NS1048570" s="1"/>
      <c r="NT1048570" s="1"/>
      <c r="NU1048570" s="1"/>
      <c r="NV1048570" s="1"/>
      <c r="NW1048570" s="1"/>
      <c r="NX1048570" s="1"/>
      <c r="NY1048570" s="1"/>
      <c r="NZ1048570" s="1"/>
      <c r="OA1048570" s="1"/>
      <c r="OB1048570" s="1"/>
      <c r="OC1048570" s="1"/>
      <c r="OD1048570" s="1"/>
      <c r="OE1048570" s="1"/>
      <c r="OF1048570" s="1"/>
      <c r="OG1048570" s="1"/>
      <c r="OH1048570" s="1"/>
      <c r="OI1048570" s="1"/>
      <c r="OJ1048570" s="1"/>
      <c r="OK1048570" s="1"/>
      <c r="OL1048570" s="1"/>
      <c r="OM1048570" s="1"/>
      <c r="ON1048570" s="1"/>
      <c r="OO1048570" s="1"/>
      <c r="OP1048570" s="1"/>
      <c r="OQ1048570" s="1"/>
      <c r="OR1048570" s="1"/>
      <c r="OS1048570" s="1"/>
      <c r="OT1048570" s="1"/>
      <c r="OU1048570" s="1"/>
      <c r="OV1048570" s="1"/>
      <c r="OW1048570" s="1"/>
      <c r="OX1048570" s="1"/>
      <c r="OY1048570" s="1"/>
      <c r="OZ1048570" s="1"/>
      <c r="PA1048570" s="1"/>
      <c r="PB1048570" s="1"/>
      <c r="PC1048570" s="1"/>
      <c r="PD1048570" s="1"/>
      <c r="PE1048570" s="1"/>
      <c r="PF1048570" s="1"/>
      <c r="PG1048570" s="1"/>
      <c r="PH1048570" s="1"/>
      <c r="PI1048570" s="1"/>
      <c r="PJ1048570" s="1"/>
      <c r="PK1048570" s="1"/>
      <c r="PL1048570" s="1"/>
      <c r="PM1048570" s="1"/>
      <c r="PN1048570" s="1"/>
      <c r="PO1048570" s="1"/>
      <c r="PP1048570" s="1"/>
      <c r="PQ1048570" s="1"/>
      <c r="PR1048570" s="1"/>
      <c r="PS1048570" s="1"/>
      <c r="PT1048570" s="1"/>
      <c r="PU1048570" s="1"/>
      <c r="PV1048570" s="1"/>
      <c r="PW1048570" s="1"/>
      <c r="PX1048570" s="1"/>
      <c r="PY1048570" s="1"/>
      <c r="PZ1048570" s="1"/>
      <c r="QA1048570" s="1"/>
      <c r="QB1048570" s="1"/>
      <c r="QC1048570" s="1"/>
      <c r="QD1048570" s="1"/>
      <c r="QE1048570" s="1"/>
      <c r="QF1048570" s="1"/>
      <c r="QG1048570" s="1"/>
      <c r="QH1048570" s="1"/>
      <c r="QI1048570" s="1"/>
      <c r="QJ1048570" s="1"/>
      <c r="QK1048570" s="1"/>
      <c r="QL1048570" s="1"/>
      <c r="QM1048570" s="1"/>
      <c r="QN1048570" s="1"/>
      <c r="QO1048570" s="1"/>
      <c r="QP1048570" s="1"/>
      <c r="QQ1048570" s="1"/>
      <c r="QR1048570" s="1"/>
      <c r="QS1048570" s="1"/>
      <c r="QT1048570" s="1"/>
      <c r="QU1048570" s="1"/>
      <c r="QV1048570" s="1"/>
      <c r="QW1048570" s="1"/>
      <c r="QX1048570" s="1"/>
      <c r="QY1048570" s="1"/>
      <c r="QZ1048570" s="1"/>
      <c r="RA1048570" s="1"/>
      <c r="RB1048570" s="1"/>
      <c r="RC1048570" s="1"/>
      <c r="RD1048570" s="1"/>
      <c r="RE1048570" s="1"/>
      <c r="RF1048570" s="1"/>
      <c r="RG1048570" s="1"/>
      <c r="RH1048570" s="1"/>
      <c r="RI1048570" s="1"/>
      <c r="RJ1048570" s="1"/>
      <c r="RK1048570" s="1"/>
      <c r="RL1048570" s="1"/>
      <c r="RM1048570" s="1"/>
      <c r="RN1048570" s="1"/>
      <c r="RO1048570" s="1"/>
      <c r="RP1048570" s="1"/>
      <c r="RQ1048570" s="1"/>
      <c r="RR1048570" s="1"/>
      <c r="RS1048570" s="1"/>
      <c r="RT1048570" s="1"/>
      <c r="RU1048570" s="1"/>
      <c r="RV1048570" s="1"/>
      <c r="RW1048570" s="1"/>
      <c r="RX1048570" s="1"/>
      <c r="RY1048570" s="1"/>
      <c r="RZ1048570" s="1"/>
      <c r="SA1048570" s="1"/>
      <c r="SB1048570" s="1"/>
      <c r="SC1048570" s="1"/>
      <c r="SD1048570" s="1"/>
      <c r="SE1048570" s="1"/>
      <c r="SF1048570" s="1"/>
      <c r="SG1048570" s="1"/>
      <c r="SH1048570" s="1"/>
      <c r="SI1048570" s="1"/>
      <c r="SJ1048570" s="1"/>
      <c r="SK1048570" s="1"/>
      <c r="SL1048570" s="1"/>
      <c r="SM1048570" s="1"/>
      <c r="SN1048570" s="1"/>
      <c r="SO1048570" s="1"/>
      <c r="SP1048570" s="1"/>
      <c r="SQ1048570" s="1"/>
      <c r="SR1048570" s="1"/>
      <c r="SS1048570" s="1"/>
      <c r="ST1048570" s="1"/>
      <c r="SU1048570" s="1"/>
      <c r="SV1048570" s="1"/>
      <c r="SW1048570" s="1"/>
      <c r="SX1048570" s="1"/>
      <c r="SY1048570" s="1"/>
      <c r="SZ1048570" s="1"/>
      <c r="TA1048570" s="1"/>
      <c r="TB1048570" s="1"/>
      <c r="TC1048570" s="1"/>
      <c r="TD1048570" s="1"/>
      <c r="TE1048570" s="1"/>
      <c r="TF1048570" s="1"/>
      <c r="TG1048570" s="1"/>
      <c r="TH1048570" s="1"/>
      <c r="TI1048570" s="1"/>
      <c r="TJ1048570" s="1"/>
      <c r="TK1048570" s="1"/>
      <c r="TL1048570" s="1"/>
      <c r="TM1048570" s="1"/>
      <c r="TN1048570" s="1"/>
      <c r="TO1048570" s="1"/>
      <c r="TP1048570" s="1"/>
      <c r="TQ1048570" s="1"/>
      <c r="TR1048570" s="1"/>
      <c r="TS1048570" s="1"/>
      <c r="TT1048570" s="1"/>
      <c r="TU1048570" s="1"/>
      <c r="TV1048570" s="1"/>
      <c r="TW1048570" s="1"/>
      <c r="TX1048570" s="1"/>
      <c r="TY1048570" s="1"/>
      <c r="TZ1048570" s="1"/>
      <c r="UA1048570" s="1"/>
      <c r="UB1048570" s="1"/>
      <c r="UC1048570" s="1"/>
      <c r="UD1048570" s="1"/>
      <c r="UE1048570" s="1"/>
      <c r="UF1048570" s="1"/>
      <c r="UG1048570" s="1"/>
      <c r="UH1048570" s="1"/>
      <c r="UI1048570" s="1"/>
      <c r="UJ1048570" s="1"/>
      <c r="UK1048570" s="1"/>
      <c r="UL1048570" s="1"/>
      <c r="UM1048570" s="1"/>
      <c r="UN1048570" s="1"/>
      <c r="UO1048570" s="1"/>
      <c r="UP1048570" s="1"/>
      <c r="UQ1048570" s="1"/>
      <c r="UR1048570" s="1"/>
      <c r="US1048570" s="1"/>
      <c r="UT1048570" s="1"/>
      <c r="UU1048570" s="1"/>
      <c r="UV1048570" s="1"/>
      <c r="UW1048570" s="1"/>
      <c r="UX1048570" s="1"/>
      <c r="UY1048570" s="1"/>
      <c r="UZ1048570" s="1"/>
      <c r="VA1048570" s="1"/>
      <c r="VB1048570" s="1"/>
      <c r="VC1048570" s="1"/>
      <c r="VD1048570" s="1"/>
      <c r="VE1048570" s="1"/>
      <c r="VF1048570" s="1"/>
      <c r="VG1048570" s="1"/>
      <c r="VH1048570" s="1"/>
      <c r="VI1048570" s="1"/>
      <c r="VJ1048570" s="1"/>
      <c r="VK1048570" s="1"/>
      <c r="VL1048570" s="1"/>
      <c r="VM1048570" s="1"/>
      <c r="VN1048570" s="1"/>
      <c r="VO1048570" s="1"/>
      <c r="VP1048570" s="1"/>
      <c r="VQ1048570" s="1"/>
      <c r="VR1048570" s="1"/>
      <c r="VS1048570" s="1"/>
      <c r="VT1048570" s="1"/>
      <c r="VU1048570" s="1"/>
      <c r="VV1048570" s="1"/>
      <c r="VW1048570" s="1"/>
      <c r="VX1048570" s="1"/>
      <c r="VY1048570" s="1"/>
      <c r="VZ1048570" s="1"/>
      <c r="WA1048570" s="1"/>
      <c r="WB1048570" s="1"/>
      <c r="WC1048570" s="1"/>
      <c r="WD1048570" s="1"/>
      <c r="WE1048570" s="1"/>
      <c r="WF1048570" s="1"/>
      <c r="WG1048570" s="1"/>
      <c r="WH1048570" s="1"/>
      <c r="WI1048570" s="1"/>
      <c r="WJ1048570" s="1"/>
      <c r="WK1048570" s="1"/>
      <c r="WL1048570" s="1"/>
      <c r="WM1048570" s="1"/>
      <c r="WN1048570" s="1"/>
      <c r="WO1048570" s="1"/>
      <c r="WP1048570" s="1"/>
      <c r="WQ1048570" s="1"/>
      <c r="WR1048570" s="1"/>
      <c r="WS1048570" s="1"/>
      <c r="WT1048570" s="1"/>
      <c r="WU1048570" s="1"/>
      <c r="WV1048570" s="1"/>
      <c r="WW1048570" s="1"/>
      <c r="WX1048570" s="1"/>
      <c r="WY1048570" s="1"/>
      <c r="WZ1048570" s="1"/>
      <c r="XA1048570" s="1"/>
      <c r="XB1048570" s="1"/>
      <c r="XC1048570" s="1"/>
      <c r="XD1048570" s="1"/>
      <c r="XE1048570" s="1"/>
      <c r="XF1048570" s="1"/>
      <c r="XG1048570" s="1"/>
      <c r="XH1048570" s="1"/>
      <c r="XI1048570" s="1"/>
      <c r="XJ1048570" s="1"/>
      <c r="XK1048570" s="1"/>
      <c r="XL1048570" s="1"/>
      <c r="XM1048570" s="1"/>
      <c r="XN1048570" s="1"/>
      <c r="XO1048570" s="1"/>
      <c r="XP1048570" s="1"/>
      <c r="XQ1048570" s="1"/>
      <c r="XR1048570" s="1"/>
      <c r="XS1048570" s="1"/>
      <c r="XT1048570" s="1"/>
      <c r="XU1048570" s="1"/>
      <c r="XV1048570" s="1"/>
      <c r="XW1048570" s="1"/>
      <c r="XX1048570" s="1"/>
      <c r="XY1048570" s="1"/>
      <c r="XZ1048570" s="1"/>
      <c r="YA1048570" s="1"/>
      <c r="YB1048570" s="1"/>
      <c r="YC1048570" s="1"/>
      <c r="YD1048570" s="1"/>
      <c r="YE1048570" s="1"/>
      <c r="YF1048570" s="1"/>
      <c r="YG1048570" s="1"/>
      <c r="YH1048570" s="1"/>
      <c r="YI1048570" s="1"/>
      <c r="YJ1048570" s="1"/>
      <c r="YK1048570" s="1"/>
      <c r="YL1048570" s="1"/>
      <c r="YM1048570" s="1"/>
      <c r="YN1048570" s="1"/>
      <c r="YO1048570" s="1"/>
      <c r="YP1048570" s="1"/>
      <c r="YQ1048570" s="1"/>
      <c r="YR1048570" s="1"/>
      <c r="YS1048570" s="1"/>
      <c r="YT1048570" s="1"/>
      <c r="YU1048570" s="1"/>
      <c r="YV1048570" s="1"/>
      <c r="YW1048570" s="1"/>
      <c r="YX1048570" s="1"/>
      <c r="YY1048570" s="1"/>
      <c r="YZ1048570" s="1"/>
      <c r="ZA1048570" s="1"/>
      <c r="ZB1048570" s="1"/>
      <c r="ZC1048570" s="1"/>
      <c r="ZD1048570" s="1"/>
      <c r="ZE1048570" s="1"/>
      <c r="ZF1048570" s="1"/>
      <c r="ZG1048570" s="1"/>
      <c r="ZH1048570" s="1"/>
      <c r="ZI1048570" s="1"/>
      <c r="ZJ1048570" s="1"/>
      <c r="ZK1048570" s="1"/>
      <c r="ZL1048570" s="1"/>
      <c r="ZM1048570" s="1"/>
      <c r="ZN1048570" s="1"/>
      <c r="ZO1048570" s="1"/>
      <c r="ZP1048570" s="1"/>
      <c r="ZQ1048570" s="1"/>
      <c r="ZR1048570" s="1"/>
      <c r="ZS1048570" s="1"/>
      <c r="ZT1048570" s="1"/>
      <c r="ZU1048570" s="1"/>
      <c r="ZV1048570" s="1"/>
      <c r="ZW1048570" s="1"/>
      <c r="ZX1048570" s="1"/>
      <c r="ZY1048570" s="1"/>
      <c r="ZZ1048570" s="1"/>
      <c r="AAA1048570" s="1"/>
      <c r="AAB1048570" s="1"/>
      <c r="AAC1048570" s="1"/>
      <c r="AAD1048570" s="1"/>
      <c r="AAE1048570" s="1"/>
      <c r="AAF1048570" s="1"/>
      <c r="AAG1048570" s="1"/>
      <c r="AAH1048570" s="1"/>
      <c r="AAI1048570" s="1"/>
      <c r="AAJ1048570" s="1"/>
      <c r="AAK1048570" s="1"/>
      <c r="AAL1048570" s="1"/>
      <c r="AAM1048570" s="1"/>
      <c r="AAN1048570" s="1"/>
      <c r="AAO1048570" s="1"/>
      <c r="AAP1048570" s="1"/>
      <c r="AAQ1048570" s="1"/>
      <c r="AAR1048570" s="1"/>
      <c r="AAS1048570" s="1"/>
      <c r="AAT1048570" s="1"/>
      <c r="AAU1048570" s="1"/>
      <c r="AAV1048570" s="1"/>
      <c r="AAW1048570" s="1"/>
      <c r="AAX1048570" s="1"/>
      <c r="AAY1048570" s="1"/>
      <c r="AAZ1048570" s="1"/>
      <c r="ABA1048570" s="1"/>
      <c r="ABB1048570" s="1"/>
      <c r="ABC1048570" s="1"/>
      <c r="ABD1048570" s="1"/>
      <c r="ABE1048570" s="1"/>
      <c r="ABF1048570" s="1"/>
      <c r="ABG1048570" s="1"/>
      <c r="ABH1048570" s="1"/>
      <c r="ABI1048570" s="1"/>
      <c r="ABJ1048570" s="1"/>
      <c r="ABK1048570" s="1"/>
      <c r="ABL1048570" s="1"/>
      <c r="ABM1048570" s="1"/>
      <c r="ABN1048570" s="1"/>
      <c r="ABO1048570" s="1"/>
      <c r="ABP1048570" s="1"/>
      <c r="ABQ1048570" s="1"/>
      <c r="ABR1048570" s="1"/>
      <c r="ABS1048570" s="1"/>
      <c r="ABT1048570" s="1"/>
      <c r="ABU1048570" s="1"/>
      <c r="ABV1048570" s="1"/>
      <c r="ABW1048570" s="1"/>
      <c r="ABX1048570" s="1"/>
      <c r="ABY1048570" s="1"/>
      <c r="ABZ1048570" s="1"/>
      <c r="ACA1048570" s="1"/>
      <c r="ACB1048570" s="1"/>
      <c r="ACC1048570" s="1"/>
      <c r="ACD1048570" s="1"/>
      <c r="ACE1048570" s="1"/>
      <c r="ACF1048570" s="1"/>
      <c r="ACG1048570" s="1"/>
      <c r="ACH1048570" s="1"/>
      <c r="ACI1048570" s="1"/>
      <c r="ACJ1048570" s="1"/>
      <c r="ACK1048570" s="1"/>
      <c r="ACL1048570" s="1"/>
      <c r="ACM1048570" s="1"/>
      <c r="ACN1048570" s="1"/>
      <c r="ACO1048570" s="1"/>
      <c r="ACP1048570" s="1"/>
      <c r="ACQ1048570" s="1"/>
      <c r="ACR1048570" s="1"/>
      <c r="ACS1048570" s="1"/>
      <c r="ACT1048570" s="1"/>
      <c r="ACU1048570" s="1"/>
      <c r="ACV1048570" s="1"/>
      <c r="ACW1048570" s="1"/>
      <c r="ACX1048570" s="1"/>
      <c r="ACY1048570" s="1"/>
      <c r="ACZ1048570" s="1"/>
      <c r="ADA1048570" s="1"/>
      <c r="ADB1048570" s="1"/>
      <c r="ADC1048570" s="1"/>
      <c r="ADD1048570" s="1"/>
      <c r="ADE1048570" s="1"/>
      <c r="ADF1048570" s="1"/>
      <c r="ADG1048570" s="1"/>
      <c r="ADH1048570" s="1"/>
      <c r="ADI1048570" s="1"/>
      <c r="ADJ1048570" s="1"/>
      <c r="ADK1048570" s="1"/>
      <c r="ADL1048570" s="1"/>
      <c r="ADM1048570" s="1"/>
      <c r="ADN1048570" s="1"/>
      <c r="ADO1048570" s="1"/>
      <c r="ADP1048570" s="1"/>
      <c r="ADQ1048570" s="1"/>
      <c r="ADR1048570" s="1"/>
      <c r="ADS1048570" s="1"/>
      <c r="ADT1048570" s="1"/>
      <c r="ADU1048570" s="1"/>
      <c r="ADV1048570" s="1"/>
      <c r="ADW1048570" s="1"/>
      <c r="ADX1048570" s="1"/>
      <c r="ADY1048570" s="1"/>
      <c r="ADZ1048570" s="1"/>
      <c r="AEA1048570" s="1"/>
      <c r="AEB1048570" s="1"/>
      <c r="AEC1048570" s="1"/>
      <c r="AED1048570" s="1"/>
      <c r="AEE1048570" s="1"/>
      <c r="AEF1048570" s="1"/>
      <c r="AEG1048570" s="1"/>
      <c r="AEH1048570" s="1"/>
      <c r="AEI1048570" s="1"/>
      <c r="AEJ1048570" s="1"/>
      <c r="AEK1048570" s="1"/>
      <c r="AEL1048570" s="1"/>
      <c r="AEM1048570" s="1"/>
      <c r="AEN1048570" s="1"/>
      <c r="AEO1048570" s="1"/>
      <c r="AEP1048570" s="1"/>
      <c r="AEQ1048570" s="1"/>
      <c r="AER1048570" s="1"/>
      <c r="AES1048570" s="1"/>
      <c r="AET1048570" s="1"/>
      <c r="AEU1048570" s="1"/>
      <c r="AEV1048570" s="1"/>
      <c r="AEW1048570" s="1"/>
      <c r="AEX1048570" s="1"/>
      <c r="AEY1048570" s="1"/>
      <c r="AEZ1048570" s="1"/>
      <c r="AFA1048570" s="1"/>
      <c r="AFB1048570" s="1"/>
      <c r="AFC1048570" s="1"/>
      <c r="AFD1048570" s="1"/>
      <c r="AFE1048570" s="1"/>
      <c r="AFF1048570" s="1"/>
      <c r="AFG1048570" s="1"/>
      <c r="AFH1048570" s="1"/>
      <c r="AFI1048570" s="1"/>
      <c r="AFJ1048570" s="1"/>
      <c r="AFK1048570" s="1"/>
      <c r="AFL1048570" s="1"/>
      <c r="AFM1048570" s="1"/>
      <c r="AFN1048570" s="1"/>
      <c r="AFO1048570" s="1"/>
      <c r="AFP1048570" s="1"/>
      <c r="AFQ1048570" s="1"/>
      <c r="AFR1048570" s="1"/>
      <c r="AFS1048570" s="1"/>
      <c r="AFT1048570" s="1"/>
      <c r="AFU1048570" s="1"/>
      <c r="AFV1048570" s="1"/>
      <c r="AFW1048570" s="1"/>
      <c r="AFX1048570" s="1"/>
      <c r="AFY1048570" s="1"/>
      <c r="AFZ1048570" s="1"/>
      <c r="AGA1048570" s="1"/>
      <c r="AGB1048570" s="1"/>
      <c r="AGC1048570" s="1"/>
      <c r="AGD1048570" s="1"/>
      <c r="AGE1048570" s="1"/>
      <c r="AGF1048570" s="1"/>
      <c r="AGG1048570" s="1"/>
      <c r="AGH1048570" s="1"/>
      <c r="AGI1048570" s="1"/>
      <c r="AGJ1048570" s="1"/>
      <c r="AGK1048570" s="1"/>
      <c r="AGL1048570" s="1"/>
      <c r="AGM1048570" s="1"/>
      <c r="AGN1048570" s="1"/>
      <c r="AGO1048570" s="1"/>
      <c r="AGP1048570" s="1"/>
      <c r="AGQ1048570" s="1"/>
      <c r="AGR1048570" s="1"/>
      <c r="AGS1048570" s="1"/>
      <c r="AGT1048570" s="1"/>
      <c r="AGU1048570" s="1"/>
      <c r="AGV1048570" s="1"/>
      <c r="AGW1048570" s="1"/>
      <c r="AGX1048570" s="1"/>
      <c r="AGY1048570" s="1"/>
      <c r="AGZ1048570" s="1"/>
      <c r="AHA1048570" s="1"/>
      <c r="AHB1048570" s="1"/>
      <c r="AHC1048570" s="1"/>
      <c r="AHD1048570" s="1"/>
      <c r="AHE1048570" s="1"/>
      <c r="AHF1048570" s="1"/>
      <c r="AHG1048570" s="1"/>
      <c r="AHH1048570" s="1"/>
      <c r="AHI1048570" s="1"/>
      <c r="AHJ1048570" s="1"/>
      <c r="AHK1048570" s="1"/>
      <c r="AHL1048570" s="1"/>
      <c r="AHM1048570" s="1"/>
      <c r="AHN1048570" s="1"/>
      <c r="AHO1048570" s="1"/>
      <c r="AHP1048570" s="1"/>
      <c r="AHQ1048570" s="1"/>
      <c r="AHR1048570" s="1"/>
      <c r="AHS1048570" s="1"/>
      <c r="AHT1048570" s="1"/>
      <c r="AHU1048570" s="1"/>
      <c r="AHV1048570" s="1"/>
      <c r="AHW1048570" s="1"/>
      <c r="AHX1048570" s="1"/>
      <c r="AHY1048570" s="1"/>
      <c r="AHZ1048570" s="1"/>
      <c r="AIA1048570" s="1"/>
      <c r="AIB1048570" s="1"/>
      <c r="AIC1048570" s="1"/>
      <c r="AID1048570" s="1"/>
      <c r="AIE1048570" s="1"/>
      <c r="AIF1048570" s="1"/>
      <c r="AIG1048570" s="1"/>
      <c r="AIH1048570" s="1"/>
      <c r="AII1048570" s="1"/>
      <c r="AIJ1048570" s="1"/>
      <c r="AIK1048570" s="1"/>
      <c r="AIL1048570" s="1"/>
      <c r="AIM1048570" s="1"/>
      <c r="AIN1048570" s="1"/>
      <c r="AIO1048570" s="1"/>
      <c r="AIP1048570" s="1"/>
      <c r="AIQ1048570" s="1"/>
      <c r="AIR1048570" s="1"/>
      <c r="AIS1048570" s="1"/>
      <c r="AIT1048570" s="1"/>
      <c r="AIU1048570" s="1"/>
      <c r="AIV1048570" s="1"/>
      <c r="AIW1048570" s="1"/>
      <c r="AIX1048570" s="1"/>
      <c r="AIY1048570" s="1"/>
      <c r="AIZ1048570" s="1"/>
      <c r="AJA1048570" s="1"/>
      <c r="AJB1048570" s="1"/>
      <c r="AJC1048570" s="1"/>
      <c r="AJD1048570" s="1"/>
      <c r="AJE1048570" s="1"/>
      <c r="AJF1048570" s="1"/>
      <c r="AJG1048570" s="1"/>
      <c r="AJH1048570" s="1"/>
      <c r="AJI1048570" s="1"/>
      <c r="AJJ1048570" s="1"/>
      <c r="AJK1048570" s="1"/>
      <c r="AJL1048570" s="1"/>
      <c r="AJM1048570" s="1"/>
      <c r="AJN1048570" s="1"/>
      <c r="AJO1048570" s="1"/>
      <c r="AJP1048570" s="1"/>
      <c r="AJQ1048570" s="1"/>
      <c r="AJR1048570" s="1"/>
      <c r="AJS1048570" s="1"/>
      <c r="AJT1048570" s="1"/>
      <c r="AJU1048570" s="1"/>
      <c r="AJV1048570" s="1"/>
      <c r="AJW1048570" s="1"/>
      <c r="AJX1048570" s="1"/>
      <c r="AJY1048570" s="1"/>
      <c r="AJZ1048570" s="1"/>
      <c r="AKA1048570" s="1"/>
      <c r="AKB1048570" s="1"/>
      <c r="AKC1048570" s="1"/>
      <c r="AKD1048570" s="1"/>
      <c r="AKE1048570" s="1"/>
      <c r="AKF1048570" s="1"/>
      <c r="AKG1048570" s="1"/>
      <c r="AKH1048570" s="1"/>
      <c r="AKI1048570" s="1"/>
      <c r="AKJ1048570" s="1"/>
      <c r="AKK1048570" s="1"/>
      <c r="AKL1048570" s="1"/>
      <c r="AKM1048570" s="1"/>
      <c r="AKN1048570" s="1"/>
      <c r="AKO1048570" s="1"/>
      <c r="AKP1048570" s="1"/>
      <c r="AKQ1048570" s="1"/>
      <c r="AKR1048570" s="1"/>
      <c r="AKS1048570" s="1"/>
      <c r="AKT1048570" s="1"/>
      <c r="AKU1048570" s="1"/>
      <c r="AKV1048570" s="1"/>
      <c r="AKW1048570" s="1"/>
      <c r="AKX1048570" s="1"/>
      <c r="AKY1048570" s="1"/>
      <c r="AKZ1048570" s="1"/>
      <c r="ALA1048570" s="1"/>
      <c r="ALB1048570" s="1"/>
      <c r="ALC1048570" s="1"/>
      <c r="ALD1048570" s="1"/>
      <c r="ALE1048570" s="1"/>
      <c r="ALF1048570" s="1"/>
      <c r="ALG1048570" s="1"/>
      <c r="ALH1048570" s="1"/>
      <c r="ALI1048570" s="1"/>
      <c r="ALJ1048570" s="1"/>
      <c r="ALK1048570" s="1"/>
      <c r="ALL1048570" s="1"/>
      <c r="ALM1048570" s="1"/>
      <c r="ALN1048570" s="1"/>
      <c r="ALO1048570" s="1"/>
      <c r="ALP1048570" s="1"/>
      <c r="ALQ1048570" s="1"/>
      <c r="ALR1048570" s="1"/>
      <c r="ALS1048570" s="1"/>
      <c r="ALT1048570" s="1"/>
      <c r="ALU1048570" s="1"/>
      <c r="ALV1048570" s="1"/>
      <c r="ALW1048570" s="1"/>
      <c r="ALX1048570" s="1"/>
      <c r="ALY1048570" s="1"/>
      <c r="ALZ1048570" s="1"/>
      <c r="AMA1048570" s="1"/>
      <c r="AMB1048570" s="1"/>
      <c r="AMC1048570" s="1"/>
      <c r="AMD1048570" s="1"/>
      <c r="AME1048570" s="1"/>
      <c r="AMF1048570" s="1"/>
      <c r="AMG1048570" s="1"/>
      <c r="AMH1048570" s="1"/>
      <c r="AMI1048570" s="1"/>
    </row>
    <row r="1048571" spans="1:1023" x14ac:dyDescent="0.2">
      <c r="A1048571" s="1"/>
      <c r="B1048571" s="1"/>
      <c r="F1048571" s="1"/>
      <c r="G1048571" s="1"/>
      <c r="H1048571" s="1"/>
      <c r="I1048571" s="1"/>
      <c r="J1048571" s="1"/>
      <c r="K1048571" s="1"/>
      <c r="L1048571" s="1"/>
      <c r="M1048571" s="1"/>
      <c r="N1048571" s="1"/>
      <c r="O1048571" s="1"/>
      <c r="P1048571" s="1"/>
      <c r="Q1048571" s="1"/>
      <c r="R1048571" s="1"/>
      <c r="S1048571" s="1"/>
      <c r="T1048571" s="1"/>
      <c r="U1048571" s="1"/>
      <c r="V1048571" s="1"/>
      <c r="W1048571" s="1"/>
      <c r="X1048571" s="1"/>
      <c r="Y1048571" s="1"/>
      <c r="Z1048571" s="1"/>
      <c r="AA1048571" s="1"/>
      <c r="AB1048571" s="1"/>
      <c r="AC1048571" s="1"/>
      <c r="AD1048571" s="1"/>
      <c r="AE1048571" s="1"/>
      <c r="AF1048571" s="1"/>
      <c r="AG1048571" s="1"/>
      <c r="AH1048571" s="1"/>
      <c r="AI1048571" s="1"/>
      <c r="AJ1048571" s="1"/>
      <c r="AK1048571" s="1"/>
      <c r="AL1048571" s="1"/>
      <c r="AM1048571" s="1"/>
      <c r="AN1048571" s="1"/>
      <c r="AO1048571" s="1"/>
      <c r="AP1048571" s="1"/>
      <c r="AQ1048571" s="1"/>
      <c r="AR1048571" s="1"/>
      <c r="AS1048571" s="1"/>
      <c r="AT1048571" s="1"/>
      <c r="AU1048571" s="1"/>
      <c r="AV1048571" s="1"/>
      <c r="AW1048571" s="1"/>
      <c r="AX1048571" s="1"/>
      <c r="AY1048571" s="1"/>
      <c r="AZ1048571" s="1"/>
      <c r="BA1048571" s="1"/>
      <c r="BB1048571" s="1"/>
      <c r="BC1048571" s="1"/>
      <c r="BD1048571" s="1"/>
      <c r="BE1048571" s="1"/>
      <c r="BF1048571" s="1"/>
      <c r="BG1048571" s="1"/>
      <c r="BH1048571" s="1"/>
      <c r="BI1048571" s="1"/>
      <c r="BJ1048571" s="1"/>
      <c r="BK1048571" s="1"/>
      <c r="BL1048571" s="1"/>
      <c r="BM1048571" s="1"/>
      <c r="BN1048571" s="1"/>
      <c r="BO1048571" s="1"/>
      <c r="BP1048571" s="1"/>
      <c r="BQ1048571" s="1"/>
      <c r="BR1048571" s="1"/>
      <c r="BS1048571" s="1"/>
      <c r="BT1048571" s="1"/>
      <c r="BU1048571" s="1"/>
      <c r="BV1048571" s="1"/>
      <c r="BW1048571" s="1"/>
      <c r="BX1048571" s="1"/>
      <c r="BY1048571" s="1"/>
      <c r="BZ1048571" s="1"/>
      <c r="CA1048571" s="1"/>
      <c r="CB1048571" s="1"/>
      <c r="CC1048571" s="1"/>
      <c r="CD1048571" s="1"/>
      <c r="CE1048571" s="1"/>
      <c r="CF1048571" s="1"/>
      <c r="CG1048571" s="1"/>
      <c r="CH1048571" s="1"/>
      <c r="CI1048571" s="1"/>
      <c r="CJ1048571" s="1"/>
      <c r="CK1048571" s="1"/>
      <c r="CL1048571" s="1"/>
      <c r="CM1048571" s="1"/>
      <c r="CN1048571" s="1"/>
      <c r="CO1048571" s="1"/>
      <c r="CP1048571" s="1"/>
      <c r="CQ1048571" s="1"/>
      <c r="CR1048571" s="1"/>
      <c r="CS1048571" s="1"/>
      <c r="CT1048571" s="1"/>
      <c r="CU1048571" s="1"/>
      <c r="CV1048571" s="1"/>
      <c r="CW1048571" s="1"/>
      <c r="CX1048571" s="1"/>
      <c r="CY1048571" s="1"/>
      <c r="CZ1048571" s="1"/>
      <c r="DA1048571" s="1"/>
      <c r="DB1048571" s="1"/>
      <c r="DC1048571" s="1"/>
      <c r="DD1048571" s="1"/>
      <c r="DE1048571" s="1"/>
      <c r="DF1048571" s="1"/>
      <c r="DG1048571" s="1"/>
      <c r="DH1048571" s="1"/>
      <c r="DI1048571" s="1"/>
      <c r="DJ1048571" s="1"/>
      <c r="DK1048571" s="1"/>
      <c r="DL1048571" s="1"/>
      <c r="DM1048571" s="1"/>
      <c r="DN1048571" s="1"/>
      <c r="DO1048571" s="1"/>
      <c r="DP1048571" s="1"/>
      <c r="DQ1048571" s="1"/>
      <c r="DR1048571" s="1"/>
      <c r="DS1048571" s="1"/>
      <c r="DT1048571" s="1"/>
      <c r="DU1048571" s="1"/>
      <c r="DV1048571" s="1"/>
      <c r="DW1048571" s="1"/>
      <c r="DX1048571" s="1"/>
      <c r="DY1048571" s="1"/>
      <c r="DZ1048571" s="1"/>
      <c r="EA1048571" s="1"/>
      <c r="EB1048571" s="1"/>
      <c r="EC1048571" s="1"/>
      <c r="ED1048571" s="1"/>
      <c r="EE1048571" s="1"/>
      <c r="EF1048571" s="1"/>
      <c r="EG1048571" s="1"/>
      <c r="EH1048571" s="1"/>
      <c r="EI1048571" s="1"/>
      <c r="EJ1048571" s="1"/>
      <c r="EK1048571" s="1"/>
      <c r="EL1048571" s="1"/>
      <c r="EM1048571" s="1"/>
      <c r="EN1048571" s="1"/>
      <c r="EO1048571" s="1"/>
      <c r="EP1048571" s="1"/>
      <c r="EQ1048571" s="1"/>
      <c r="ER1048571" s="1"/>
      <c r="ES1048571" s="1"/>
      <c r="ET1048571" s="1"/>
      <c r="EU1048571" s="1"/>
      <c r="EV1048571" s="1"/>
      <c r="EW1048571" s="1"/>
      <c r="EX1048571" s="1"/>
      <c r="EY1048571" s="1"/>
      <c r="EZ1048571" s="1"/>
      <c r="FA1048571" s="1"/>
      <c r="FB1048571" s="1"/>
      <c r="FC1048571" s="1"/>
      <c r="FD1048571" s="1"/>
      <c r="FE1048571" s="1"/>
      <c r="FF1048571" s="1"/>
      <c r="FG1048571" s="1"/>
      <c r="FH1048571" s="1"/>
      <c r="FI1048571" s="1"/>
      <c r="FJ1048571" s="1"/>
      <c r="FK1048571" s="1"/>
      <c r="FL1048571" s="1"/>
      <c r="FM1048571" s="1"/>
      <c r="FN1048571" s="1"/>
      <c r="FO1048571" s="1"/>
      <c r="FP1048571" s="1"/>
      <c r="FQ1048571" s="1"/>
      <c r="FR1048571" s="1"/>
      <c r="FS1048571" s="1"/>
      <c r="FT1048571" s="1"/>
      <c r="FU1048571" s="1"/>
      <c r="FV1048571" s="1"/>
      <c r="FW1048571" s="1"/>
      <c r="FX1048571" s="1"/>
      <c r="FY1048571" s="1"/>
      <c r="FZ1048571" s="1"/>
      <c r="GA1048571" s="1"/>
      <c r="GB1048571" s="1"/>
      <c r="GC1048571" s="1"/>
      <c r="GD1048571" s="1"/>
      <c r="GE1048571" s="1"/>
      <c r="GF1048571" s="1"/>
      <c r="GG1048571" s="1"/>
      <c r="GH1048571" s="1"/>
      <c r="GI1048571" s="1"/>
      <c r="GJ1048571" s="1"/>
      <c r="GK1048571" s="1"/>
      <c r="GL1048571" s="1"/>
      <c r="GM1048571" s="1"/>
      <c r="GN1048571" s="1"/>
      <c r="GO1048571" s="1"/>
      <c r="GP1048571" s="1"/>
      <c r="GQ1048571" s="1"/>
      <c r="GR1048571" s="1"/>
      <c r="GS1048571" s="1"/>
      <c r="GT1048571" s="1"/>
      <c r="GU1048571" s="1"/>
      <c r="GV1048571" s="1"/>
      <c r="GW1048571" s="1"/>
      <c r="GX1048571" s="1"/>
      <c r="GY1048571" s="1"/>
      <c r="GZ1048571" s="1"/>
      <c r="HA1048571" s="1"/>
      <c r="HB1048571" s="1"/>
      <c r="HC1048571" s="1"/>
      <c r="HD1048571" s="1"/>
      <c r="HE1048571" s="1"/>
      <c r="HF1048571" s="1"/>
      <c r="HG1048571" s="1"/>
      <c r="HH1048571" s="1"/>
      <c r="HI1048571" s="1"/>
      <c r="HJ1048571" s="1"/>
      <c r="HK1048571" s="1"/>
      <c r="HL1048571" s="1"/>
      <c r="HM1048571" s="1"/>
      <c r="HN1048571" s="1"/>
      <c r="HO1048571" s="1"/>
      <c r="HP1048571" s="1"/>
      <c r="HQ1048571" s="1"/>
      <c r="HR1048571" s="1"/>
      <c r="HS1048571" s="1"/>
      <c r="HT1048571" s="1"/>
      <c r="HU1048571" s="1"/>
      <c r="HV1048571" s="1"/>
      <c r="HW1048571" s="1"/>
      <c r="HX1048571" s="1"/>
      <c r="HY1048571" s="1"/>
      <c r="HZ1048571" s="1"/>
      <c r="IA1048571" s="1"/>
      <c r="IB1048571" s="1"/>
      <c r="IC1048571" s="1"/>
      <c r="ID1048571" s="1"/>
      <c r="IE1048571" s="1"/>
      <c r="IF1048571" s="1"/>
      <c r="IG1048571" s="1"/>
      <c r="IH1048571" s="1"/>
      <c r="II1048571" s="1"/>
      <c r="IJ1048571" s="1"/>
      <c r="IK1048571" s="1"/>
      <c r="IL1048571" s="1"/>
      <c r="IM1048571" s="1"/>
      <c r="IN1048571" s="1"/>
      <c r="IO1048571" s="1"/>
      <c r="IP1048571" s="1"/>
      <c r="IQ1048571" s="1"/>
      <c r="IR1048571" s="1"/>
      <c r="IS1048571" s="1"/>
      <c r="IT1048571" s="1"/>
      <c r="IU1048571" s="1"/>
      <c r="IV1048571" s="1"/>
      <c r="IW1048571" s="1"/>
      <c r="IX1048571" s="1"/>
      <c r="IY1048571" s="1"/>
      <c r="IZ1048571" s="1"/>
      <c r="JA1048571" s="1"/>
      <c r="JB1048571" s="1"/>
      <c r="JC1048571" s="1"/>
      <c r="JD1048571" s="1"/>
      <c r="JE1048571" s="1"/>
      <c r="JF1048571" s="1"/>
      <c r="JG1048571" s="1"/>
      <c r="JH1048571" s="1"/>
      <c r="JI1048571" s="1"/>
      <c r="JJ1048571" s="1"/>
      <c r="JK1048571" s="1"/>
      <c r="JL1048571" s="1"/>
      <c r="JM1048571" s="1"/>
      <c r="JN1048571" s="1"/>
      <c r="JO1048571" s="1"/>
      <c r="JP1048571" s="1"/>
      <c r="JQ1048571" s="1"/>
      <c r="JR1048571" s="1"/>
      <c r="JS1048571" s="1"/>
      <c r="JT1048571" s="1"/>
      <c r="JU1048571" s="1"/>
      <c r="JV1048571" s="1"/>
      <c r="JW1048571" s="1"/>
      <c r="JX1048571" s="1"/>
      <c r="JY1048571" s="1"/>
      <c r="JZ1048571" s="1"/>
      <c r="KA1048571" s="1"/>
      <c r="KB1048571" s="1"/>
      <c r="KC1048571" s="1"/>
      <c r="KD1048571" s="1"/>
      <c r="KE1048571" s="1"/>
      <c r="KF1048571" s="1"/>
      <c r="KG1048571" s="1"/>
      <c r="KH1048571" s="1"/>
      <c r="KI1048571" s="1"/>
      <c r="KJ1048571" s="1"/>
      <c r="KK1048571" s="1"/>
      <c r="KL1048571" s="1"/>
      <c r="KM1048571" s="1"/>
      <c r="KN1048571" s="1"/>
      <c r="KO1048571" s="1"/>
      <c r="KP1048571" s="1"/>
      <c r="KQ1048571" s="1"/>
      <c r="KR1048571" s="1"/>
      <c r="KS1048571" s="1"/>
      <c r="KT1048571" s="1"/>
      <c r="KU1048571" s="1"/>
      <c r="KV1048571" s="1"/>
      <c r="KW1048571" s="1"/>
      <c r="KX1048571" s="1"/>
      <c r="KY1048571" s="1"/>
      <c r="KZ1048571" s="1"/>
      <c r="LA1048571" s="1"/>
      <c r="LB1048571" s="1"/>
      <c r="LC1048571" s="1"/>
      <c r="LD1048571" s="1"/>
      <c r="LE1048571" s="1"/>
      <c r="LF1048571" s="1"/>
      <c r="LG1048571" s="1"/>
      <c r="LH1048571" s="1"/>
      <c r="LI1048571" s="1"/>
      <c r="LJ1048571" s="1"/>
      <c r="LK1048571" s="1"/>
      <c r="LL1048571" s="1"/>
      <c r="LM1048571" s="1"/>
      <c r="LN1048571" s="1"/>
      <c r="LO1048571" s="1"/>
      <c r="LP1048571" s="1"/>
      <c r="LQ1048571" s="1"/>
      <c r="LR1048571" s="1"/>
      <c r="LS1048571" s="1"/>
      <c r="LT1048571" s="1"/>
      <c r="LU1048571" s="1"/>
      <c r="LV1048571" s="1"/>
      <c r="LW1048571" s="1"/>
      <c r="LX1048571" s="1"/>
      <c r="LY1048571" s="1"/>
      <c r="LZ1048571" s="1"/>
      <c r="MA1048571" s="1"/>
      <c r="MB1048571" s="1"/>
      <c r="MC1048571" s="1"/>
      <c r="MD1048571" s="1"/>
      <c r="ME1048571" s="1"/>
      <c r="MF1048571" s="1"/>
      <c r="MG1048571" s="1"/>
      <c r="MH1048571" s="1"/>
      <c r="MI1048571" s="1"/>
      <c r="MJ1048571" s="1"/>
      <c r="MK1048571" s="1"/>
      <c r="ML1048571" s="1"/>
      <c r="MM1048571" s="1"/>
      <c r="MN1048571" s="1"/>
      <c r="MO1048571" s="1"/>
      <c r="MP1048571" s="1"/>
      <c r="MQ1048571" s="1"/>
      <c r="MR1048571" s="1"/>
      <c r="MS1048571" s="1"/>
      <c r="MT1048571" s="1"/>
      <c r="MU1048571" s="1"/>
      <c r="MV1048571" s="1"/>
      <c r="MW1048571" s="1"/>
      <c r="MX1048571" s="1"/>
      <c r="MY1048571" s="1"/>
      <c r="MZ1048571" s="1"/>
      <c r="NA1048571" s="1"/>
      <c r="NB1048571" s="1"/>
      <c r="NC1048571" s="1"/>
      <c r="ND1048571" s="1"/>
      <c r="NE1048571" s="1"/>
      <c r="NF1048571" s="1"/>
      <c r="NG1048571" s="1"/>
      <c r="NH1048571" s="1"/>
      <c r="NI1048571" s="1"/>
      <c r="NJ1048571" s="1"/>
      <c r="NK1048571" s="1"/>
      <c r="NL1048571" s="1"/>
      <c r="NM1048571" s="1"/>
      <c r="NN1048571" s="1"/>
      <c r="NO1048571" s="1"/>
      <c r="NP1048571" s="1"/>
      <c r="NQ1048571" s="1"/>
      <c r="NR1048571" s="1"/>
      <c r="NS1048571" s="1"/>
      <c r="NT1048571" s="1"/>
      <c r="NU1048571" s="1"/>
      <c r="NV1048571" s="1"/>
      <c r="NW1048571" s="1"/>
      <c r="NX1048571" s="1"/>
      <c r="NY1048571" s="1"/>
      <c r="NZ1048571" s="1"/>
      <c r="OA1048571" s="1"/>
      <c r="OB1048571" s="1"/>
      <c r="OC1048571" s="1"/>
      <c r="OD1048571" s="1"/>
      <c r="OE1048571" s="1"/>
      <c r="OF1048571" s="1"/>
      <c r="OG1048571" s="1"/>
      <c r="OH1048571" s="1"/>
      <c r="OI1048571" s="1"/>
      <c r="OJ1048571" s="1"/>
      <c r="OK1048571" s="1"/>
      <c r="OL1048571" s="1"/>
      <c r="OM1048571" s="1"/>
      <c r="ON1048571" s="1"/>
      <c r="OO1048571" s="1"/>
      <c r="OP1048571" s="1"/>
      <c r="OQ1048571" s="1"/>
      <c r="OR1048571" s="1"/>
      <c r="OS1048571" s="1"/>
      <c r="OT1048571" s="1"/>
      <c r="OU1048571" s="1"/>
      <c r="OV1048571" s="1"/>
      <c r="OW1048571" s="1"/>
      <c r="OX1048571" s="1"/>
      <c r="OY1048571" s="1"/>
      <c r="OZ1048571" s="1"/>
      <c r="PA1048571" s="1"/>
      <c r="PB1048571" s="1"/>
      <c r="PC1048571" s="1"/>
      <c r="PD1048571" s="1"/>
      <c r="PE1048571" s="1"/>
      <c r="PF1048571" s="1"/>
      <c r="PG1048571" s="1"/>
      <c r="PH1048571" s="1"/>
      <c r="PI1048571" s="1"/>
      <c r="PJ1048571" s="1"/>
      <c r="PK1048571" s="1"/>
      <c r="PL1048571" s="1"/>
      <c r="PM1048571" s="1"/>
      <c r="PN1048571" s="1"/>
      <c r="PO1048571" s="1"/>
      <c r="PP1048571" s="1"/>
      <c r="PQ1048571" s="1"/>
      <c r="PR1048571" s="1"/>
      <c r="PS1048571" s="1"/>
      <c r="PT1048571" s="1"/>
      <c r="PU1048571" s="1"/>
      <c r="PV1048571" s="1"/>
      <c r="PW1048571" s="1"/>
      <c r="PX1048571" s="1"/>
      <c r="PY1048571" s="1"/>
      <c r="PZ1048571" s="1"/>
      <c r="QA1048571" s="1"/>
      <c r="QB1048571" s="1"/>
      <c r="QC1048571" s="1"/>
      <c r="QD1048571" s="1"/>
      <c r="QE1048571" s="1"/>
      <c r="QF1048571" s="1"/>
      <c r="QG1048571" s="1"/>
      <c r="QH1048571" s="1"/>
      <c r="QI1048571" s="1"/>
      <c r="QJ1048571" s="1"/>
      <c r="QK1048571" s="1"/>
      <c r="QL1048571" s="1"/>
      <c r="QM1048571" s="1"/>
      <c r="QN1048571" s="1"/>
      <c r="QO1048571" s="1"/>
      <c r="QP1048571" s="1"/>
      <c r="QQ1048571" s="1"/>
      <c r="QR1048571" s="1"/>
      <c r="QS1048571" s="1"/>
      <c r="QT1048571" s="1"/>
      <c r="QU1048571" s="1"/>
      <c r="QV1048571" s="1"/>
      <c r="QW1048571" s="1"/>
      <c r="QX1048571" s="1"/>
      <c r="QY1048571" s="1"/>
      <c r="QZ1048571" s="1"/>
      <c r="RA1048571" s="1"/>
      <c r="RB1048571" s="1"/>
      <c r="RC1048571" s="1"/>
      <c r="RD1048571" s="1"/>
      <c r="RE1048571" s="1"/>
      <c r="RF1048571" s="1"/>
      <c r="RG1048571" s="1"/>
      <c r="RH1048571" s="1"/>
      <c r="RI1048571" s="1"/>
      <c r="RJ1048571" s="1"/>
      <c r="RK1048571" s="1"/>
      <c r="RL1048571" s="1"/>
      <c r="RM1048571" s="1"/>
      <c r="RN1048571" s="1"/>
      <c r="RO1048571" s="1"/>
      <c r="RP1048571" s="1"/>
      <c r="RQ1048571" s="1"/>
      <c r="RR1048571" s="1"/>
      <c r="RS1048571" s="1"/>
      <c r="RT1048571" s="1"/>
      <c r="RU1048571" s="1"/>
      <c r="RV1048571" s="1"/>
      <c r="RW1048571" s="1"/>
      <c r="RX1048571" s="1"/>
      <c r="RY1048571" s="1"/>
      <c r="RZ1048571" s="1"/>
      <c r="SA1048571" s="1"/>
      <c r="SB1048571" s="1"/>
      <c r="SC1048571" s="1"/>
      <c r="SD1048571" s="1"/>
      <c r="SE1048571" s="1"/>
      <c r="SF1048571" s="1"/>
      <c r="SG1048571" s="1"/>
      <c r="SH1048571" s="1"/>
      <c r="SI1048571" s="1"/>
      <c r="SJ1048571" s="1"/>
      <c r="SK1048571" s="1"/>
      <c r="SL1048571" s="1"/>
      <c r="SM1048571" s="1"/>
      <c r="SN1048571" s="1"/>
      <c r="SO1048571" s="1"/>
      <c r="SP1048571" s="1"/>
      <c r="SQ1048571" s="1"/>
      <c r="SR1048571" s="1"/>
      <c r="SS1048571" s="1"/>
      <c r="ST1048571" s="1"/>
      <c r="SU1048571" s="1"/>
      <c r="SV1048571" s="1"/>
      <c r="SW1048571" s="1"/>
      <c r="SX1048571" s="1"/>
      <c r="SY1048571" s="1"/>
      <c r="SZ1048571" s="1"/>
      <c r="TA1048571" s="1"/>
      <c r="TB1048571" s="1"/>
      <c r="TC1048571" s="1"/>
      <c r="TD1048571" s="1"/>
      <c r="TE1048571" s="1"/>
      <c r="TF1048571" s="1"/>
      <c r="TG1048571" s="1"/>
      <c r="TH1048571" s="1"/>
      <c r="TI1048571" s="1"/>
      <c r="TJ1048571" s="1"/>
      <c r="TK1048571" s="1"/>
      <c r="TL1048571" s="1"/>
      <c r="TM1048571" s="1"/>
      <c r="TN1048571" s="1"/>
      <c r="TO1048571" s="1"/>
      <c r="TP1048571" s="1"/>
      <c r="TQ1048571" s="1"/>
      <c r="TR1048571" s="1"/>
      <c r="TS1048571" s="1"/>
      <c r="TT1048571" s="1"/>
      <c r="TU1048571" s="1"/>
      <c r="TV1048571" s="1"/>
      <c r="TW1048571" s="1"/>
      <c r="TX1048571" s="1"/>
      <c r="TY1048571" s="1"/>
      <c r="TZ1048571" s="1"/>
      <c r="UA1048571" s="1"/>
      <c r="UB1048571" s="1"/>
      <c r="UC1048571" s="1"/>
      <c r="UD1048571" s="1"/>
      <c r="UE1048571" s="1"/>
      <c r="UF1048571" s="1"/>
      <c r="UG1048571" s="1"/>
      <c r="UH1048571" s="1"/>
      <c r="UI1048571" s="1"/>
      <c r="UJ1048571" s="1"/>
      <c r="UK1048571" s="1"/>
      <c r="UL1048571" s="1"/>
      <c r="UM1048571" s="1"/>
      <c r="UN1048571" s="1"/>
      <c r="UO1048571" s="1"/>
      <c r="UP1048571" s="1"/>
      <c r="UQ1048571" s="1"/>
      <c r="UR1048571" s="1"/>
      <c r="US1048571" s="1"/>
      <c r="UT1048571" s="1"/>
      <c r="UU1048571" s="1"/>
      <c r="UV1048571" s="1"/>
      <c r="UW1048571" s="1"/>
      <c r="UX1048571" s="1"/>
      <c r="UY1048571" s="1"/>
      <c r="UZ1048571" s="1"/>
      <c r="VA1048571" s="1"/>
      <c r="VB1048571" s="1"/>
      <c r="VC1048571" s="1"/>
      <c r="VD1048571" s="1"/>
      <c r="VE1048571" s="1"/>
      <c r="VF1048571" s="1"/>
      <c r="VG1048571" s="1"/>
      <c r="VH1048571" s="1"/>
      <c r="VI1048571" s="1"/>
      <c r="VJ1048571" s="1"/>
      <c r="VK1048571" s="1"/>
      <c r="VL1048571" s="1"/>
      <c r="VM1048571" s="1"/>
      <c r="VN1048571" s="1"/>
      <c r="VO1048571" s="1"/>
      <c r="VP1048571" s="1"/>
      <c r="VQ1048571" s="1"/>
      <c r="VR1048571" s="1"/>
      <c r="VS1048571" s="1"/>
      <c r="VT1048571" s="1"/>
      <c r="VU1048571" s="1"/>
      <c r="VV1048571" s="1"/>
      <c r="VW1048571" s="1"/>
      <c r="VX1048571" s="1"/>
      <c r="VY1048571" s="1"/>
      <c r="VZ1048571" s="1"/>
      <c r="WA1048571" s="1"/>
      <c r="WB1048571" s="1"/>
      <c r="WC1048571" s="1"/>
      <c r="WD1048571" s="1"/>
      <c r="WE1048571" s="1"/>
      <c r="WF1048571" s="1"/>
      <c r="WG1048571" s="1"/>
      <c r="WH1048571" s="1"/>
      <c r="WI1048571" s="1"/>
      <c r="WJ1048571" s="1"/>
      <c r="WK1048571" s="1"/>
      <c r="WL1048571" s="1"/>
      <c r="WM1048571" s="1"/>
      <c r="WN1048571" s="1"/>
      <c r="WO1048571" s="1"/>
      <c r="WP1048571" s="1"/>
      <c r="WQ1048571" s="1"/>
      <c r="WR1048571" s="1"/>
      <c r="WS1048571" s="1"/>
      <c r="WT1048571" s="1"/>
      <c r="WU1048571" s="1"/>
      <c r="WV1048571" s="1"/>
      <c r="WW1048571" s="1"/>
      <c r="WX1048571" s="1"/>
      <c r="WY1048571" s="1"/>
      <c r="WZ1048571" s="1"/>
      <c r="XA1048571" s="1"/>
      <c r="XB1048571" s="1"/>
      <c r="XC1048571" s="1"/>
      <c r="XD1048571" s="1"/>
      <c r="XE1048571" s="1"/>
      <c r="XF1048571" s="1"/>
      <c r="XG1048571" s="1"/>
      <c r="XH1048571" s="1"/>
      <c r="XI1048571" s="1"/>
      <c r="XJ1048571" s="1"/>
      <c r="XK1048571" s="1"/>
      <c r="XL1048571" s="1"/>
      <c r="XM1048571" s="1"/>
      <c r="XN1048571" s="1"/>
      <c r="XO1048571" s="1"/>
      <c r="XP1048571" s="1"/>
      <c r="XQ1048571" s="1"/>
      <c r="XR1048571" s="1"/>
      <c r="XS1048571" s="1"/>
      <c r="XT1048571" s="1"/>
      <c r="XU1048571" s="1"/>
      <c r="XV1048571" s="1"/>
      <c r="XW1048571" s="1"/>
      <c r="XX1048571" s="1"/>
      <c r="XY1048571" s="1"/>
      <c r="XZ1048571" s="1"/>
      <c r="YA1048571" s="1"/>
      <c r="YB1048571" s="1"/>
      <c r="YC1048571" s="1"/>
      <c r="YD1048571" s="1"/>
      <c r="YE1048571" s="1"/>
      <c r="YF1048571" s="1"/>
      <c r="YG1048571" s="1"/>
      <c r="YH1048571" s="1"/>
      <c r="YI1048571" s="1"/>
      <c r="YJ1048571" s="1"/>
      <c r="YK1048571" s="1"/>
      <c r="YL1048571" s="1"/>
      <c r="YM1048571" s="1"/>
      <c r="YN1048571" s="1"/>
      <c r="YO1048571" s="1"/>
      <c r="YP1048571" s="1"/>
      <c r="YQ1048571" s="1"/>
      <c r="YR1048571" s="1"/>
      <c r="YS1048571" s="1"/>
      <c r="YT1048571" s="1"/>
      <c r="YU1048571" s="1"/>
      <c r="YV1048571" s="1"/>
      <c r="YW1048571" s="1"/>
      <c r="YX1048571" s="1"/>
      <c r="YY1048571" s="1"/>
      <c r="YZ1048571" s="1"/>
      <c r="ZA1048571" s="1"/>
      <c r="ZB1048571" s="1"/>
      <c r="ZC1048571" s="1"/>
      <c r="ZD1048571" s="1"/>
      <c r="ZE1048571" s="1"/>
      <c r="ZF1048571" s="1"/>
      <c r="ZG1048571" s="1"/>
      <c r="ZH1048571" s="1"/>
      <c r="ZI1048571" s="1"/>
      <c r="ZJ1048571" s="1"/>
      <c r="ZK1048571" s="1"/>
      <c r="ZL1048571" s="1"/>
      <c r="ZM1048571" s="1"/>
      <c r="ZN1048571" s="1"/>
      <c r="ZO1048571" s="1"/>
      <c r="ZP1048571" s="1"/>
      <c r="ZQ1048571" s="1"/>
      <c r="ZR1048571" s="1"/>
      <c r="ZS1048571" s="1"/>
      <c r="ZT1048571" s="1"/>
      <c r="ZU1048571" s="1"/>
      <c r="ZV1048571" s="1"/>
      <c r="ZW1048571" s="1"/>
      <c r="ZX1048571" s="1"/>
      <c r="ZY1048571" s="1"/>
      <c r="ZZ1048571" s="1"/>
      <c r="AAA1048571" s="1"/>
      <c r="AAB1048571" s="1"/>
      <c r="AAC1048571" s="1"/>
      <c r="AAD1048571" s="1"/>
      <c r="AAE1048571" s="1"/>
      <c r="AAF1048571" s="1"/>
      <c r="AAG1048571" s="1"/>
      <c r="AAH1048571" s="1"/>
      <c r="AAI1048571" s="1"/>
      <c r="AAJ1048571" s="1"/>
      <c r="AAK1048571" s="1"/>
      <c r="AAL1048571" s="1"/>
      <c r="AAM1048571" s="1"/>
      <c r="AAN1048571" s="1"/>
      <c r="AAO1048571" s="1"/>
      <c r="AAP1048571" s="1"/>
      <c r="AAQ1048571" s="1"/>
      <c r="AAR1048571" s="1"/>
      <c r="AAS1048571" s="1"/>
      <c r="AAT1048571" s="1"/>
      <c r="AAU1048571" s="1"/>
      <c r="AAV1048571" s="1"/>
      <c r="AAW1048571" s="1"/>
      <c r="AAX1048571" s="1"/>
      <c r="AAY1048571" s="1"/>
      <c r="AAZ1048571" s="1"/>
      <c r="ABA1048571" s="1"/>
      <c r="ABB1048571" s="1"/>
      <c r="ABC1048571" s="1"/>
      <c r="ABD1048571" s="1"/>
      <c r="ABE1048571" s="1"/>
      <c r="ABF1048571" s="1"/>
      <c r="ABG1048571" s="1"/>
      <c r="ABH1048571" s="1"/>
      <c r="ABI1048571" s="1"/>
      <c r="ABJ1048571" s="1"/>
      <c r="ABK1048571" s="1"/>
      <c r="ABL1048571" s="1"/>
      <c r="ABM1048571" s="1"/>
      <c r="ABN1048571" s="1"/>
      <c r="ABO1048571" s="1"/>
      <c r="ABP1048571" s="1"/>
      <c r="ABQ1048571" s="1"/>
      <c r="ABR1048571" s="1"/>
      <c r="ABS1048571" s="1"/>
      <c r="ABT1048571" s="1"/>
      <c r="ABU1048571" s="1"/>
      <c r="ABV1048571" s="1"/>
      <c r="ABW1048571" s="1"/>
      <c r="ABX1048571" s="1"/>
      <c r="ABY1048571" s="1"/>
      <c r="ABZ1048571" s="1"/>
      <c r="ACA1048571" s="1"/>
      <c r="ACB1048571" s="1"/>
      <c r="ACC1048571" s="1"/>
      <c r="ACD1048571" s="1"/>
      <c r="ACE1048571" s="1"/>
      <c r="ACF1048571" s="1"/>
      <c r="ACG1048571" s="1"/>
      <c r="ACH1048571" s="1"/>
      <c r="ACI1048571" s="1"/>
      <c r="ACJ1048571" s="1"/>
      <c r="ACK1048571" s="1"/>
      <c r="ACL1048571" s="1"/>
      <c r="ACM1048571" s="1"/>
      <c r="ACN1048571" s="1"/>
      <c r="ACO1048571" s="1"/>
      <c r="ACP1048571" s="1"/>
      <c r="ACQ1048571" s="1"/>
      <c r="ACR1048571" s="1"/>
      <c r="ACS1048571" s="1"/>
      <c r="ACT1048571" s="1"/>
      <c r="ACU1048571" s="1"/>
      <c r="ACV1048571" s="1"/>
      <c r="ACW1048571" s="1"/>
      <c r="ACX1048571" s="1"/>
      <c r="ACY1048571" s="1"/>
      <c r="ACZ1048571" s="1"/>
      <c r="ADA1048571" s="1"/>
      <c r="ADB1048571" s="1"/>
      <c r="ADC1048571" s="1"/>
      <c r="ADD1048571" s="1"/>
      <c r="ADE1048571" s="1"/>
      <c r="ADF1048571" s="1"/>
      <c r="ADG1048571" s="1"/>
      <c r="ADH1048571" s="1"/>
      <c r="ADI1048571" s="1"/>
      <c r="ADJ1048571" s="1"/>
      <c r="ADK1048571" s="1"/>
      <c r="ADL1048571" s="1"/>
      <c r="ADM1048571" s="1"/>
      <c r="ADN1048571" s="1"/>
      <c r="ADO1048571" s="1"/>
      <c r="ADP1048571" s="1"/>
      <c r="ADQ1048571" s="1"/>
      <c r="ADR1048571" s="1"/>
      <c r="ADS1048571" s="1"/>
      <c r="ADT1048571" s="1"/>
      <c r="ADU1048571" s="1"/>
      <c r="ADV1048571" s="1"/>
      <c r="ADW1048571" s="1"/>
      <c r="ADX1048571" s="1"/>
      <c r="ADY1048571" s="1"/>
      <c r="ADZ1048571" s="1"/>
      <c r="AEA1048571" s="1"/>
      <c r="AEB1048571" s="1"/>
      <c r="AEC1048571" s="1"/>
      <c r="AED1048571" s="1"/>
      <c r="AEE1048571" s="1"/>
      <c r="AEF1048571" s="1"/>
      <c r="AEG1048571" s="1"/>
      <c r="AEH1048571" s="1"/>
      <c r="AEI1048571" s="1"/>
      <c r="AEJ1048571" s="1"/>
      <c r="AEK1048571" s="1"/>
      <c r="AEL1048571" s="1"/>
      <c r="AEM1048571" s="1"/>
      <c r="AEN1048571" s="1"/>
      <c r="AEO1048571" s="1"/>
      <c r="AEP1048571" s="1"/>
      <c r="AEQ1048571" s="1"/>
      <c r="AER1048571" s="1"/>
      <c r="AES1048571" s="1"/>
      <c r="AET1048571" s="1"/>
      <c r="AEU1048571" s="1"/>
      <c r="AEV1048571" s="1"/>
      <c r="AEW1048571" s="1"/>
      <c r="AEX1048571" s="1"/>
      <c r="AEY1048571" s="1"/>
      <c r="AEZ1048571" s="1"/>
      <c r="AFA1048571" s="1"/>
      <c r="AFB1048571" s="1"/>
      <c r="AFC1048571" s="1"/>
      <c r="AFD1048571" s="1"/>
      <c r="AFE1048571" s="1"/>
      <c r="AFF1048571" s="1"/>
      <c r="AFG1048571" s="1"/>
      <c r="AFH1048571" s="1"/>
      <c r="AFI1048571" s="1"/>
      <c r="AFJ1048571" s="1"/>
      <c r="AFK1048571" s="1"/>
      <c r="AFL1048571" s="1"/>
      <c r="AFM1048571" s="1"/>
      <c r="AFN1048571" s="1"/>
      <c r="AFO1048571" s="1"/>
      <c r="AFP1048571" s="1"/>
      <c r="AFQ1048571" s="1"/>
      <c r="AFR1048571" s="1"/>
      <c r="AFS1048571" s="1"/>
      <c r="AFT1048571" s="1"/>
      <c r="AFU1048571" s="1"/>
      <c r="AFV1048571" s="1"/>
      <c r="AFW1048571" s="1"/>
      <c r="AFX1048571" s="1"/>
      <c r="AFY1048571" s="1"/>
      <c r="AFZ1048571" s="1"/>
      <c r="AGA1048571" s="1"/>
      <c r="AGB1048571" s="1"/>
      <c r="AGC1048571" s="1"/>
      <c r="AGD1048571" s="1"/>
      <c r="AGE1048571" s="1"/>
      <c r="AGF1048571" s="1"/>
      <c r="AGG1048571" s="1"/>
      <c r="AGH1048571" s="1"/>
      <c r="AGI1048571" s="1"/>
      <c r="AGJ1048571" s="1"/>
      <c r="AGK1048571" s="1"/>
      <c r="AGL1048571" s="1"/>
      <c r="AGM1048571" s="1"/>
      <c r="AGN1048571" s="1"/>
      <c r="AGO1048571" s="1"/>
      <c r="AGP1048571" s="1"/>
      <c r="AGQ1048571" s="1"/>
      <c r="AGR1048571" s="1"/>
      <c r="AGS1048571" s="1"/>
      <c r="AGT1048571" s="1"/>
      <c r="AGU1048571" s="1"/>
      <c r="AGV1048571" s="1"/>
      <c r="AGW1048571" s="1"/>
      <c r="AGX1048571" s="1"/>
      <c r="AGY1048571" s="1"/>
      <c r="AGZ1048571" s="1"/>
      <c r="AHA1048571" s="1"/>
      <c r="AHB1048571" s="1"/>
      <c r="AHC1048571" s="1"/>
      <c r="AHD1048571" s="1"/>
      <c r="AHE1048571" s="1"/>
      <c r="AHF1048571" s="1"/>
      <c r="AHG1048571" s="1"/>
      <c r="AHH1048571" s="1"/>
      <c r="AHI1048571" s="1"/>
      <c r="AHJ1048571" s="1"/>
      <c r="AHK1048571" s="1"/>
      <c r="AHL1048571" s="1"/>
      <c r="AHM1048571" s="1"/>
      <c r="AHN1048571" s="1"/>
      <c r="AHO1048571" s="1"/>
      <c r="AHP1048571" s="1"/>
      <c r="AHQ1048571" s="1"/>
      <c r="AHR1048571" s="1"/>
      <c r="AHS1048571" s="1"/>
      <c r="AHT1048571" s="1"/>
      <c r="AHU1048571" s="1"/>
      <c r="AHV1048571" s="1"/>
      <c r="AHW1048571" s="1"/>
      <c r="AHX1048571" s="1"/>
      <c r="AHY1048571" s="1"/>
      <c r="AHZ1048571" s="1"/>
      <c r="AIA1048571" s="1"/>
      <c r="AIB1048571" s="1"/>
      <c r="AIC1048571" s="1"/>
      <c r="AID1048571" s="1"/>
      <c r="AIE1048571" s="1"/>
      <c r="AIF1048571" s="1"/>
      <c r="AIG1048571" s="1"/>
      <c r="AIH1048571" s="1"/>
      <c r="AII1048571" s="1"/>
      <c r="AIJ1048571" s="1"/>
      <c r="AIK1048571" s="1"/>
      <c r="AIL1048571" s="1"/>
      <c r="AIM1048571" s="1"/>
      <c r="AIN1048571" s="1"/>
      <c r="AIO1048571" s="1"/>
      <c r="AIP1048571" s="1"/>
      <c r="AIQ1048571" s="1"/>
      <c r="AIR1048571" s="1"/>
      <c r="AIS1048571" s="1"/>
      <c r="AIT1048571" s="1"/>
      <c r="AIU1048571" s="1"/>
      <c r="AIV1048571" s="1"/>
      <c r="AIW1048571" s="1"/>
      <c r="AIX1048571" s="1"/>
      <c r="AIY1048571" s="1"/>
      <c r="AIZ1048571" s="1"/>
      <c r="AJA1048571" s="1"/>
      <c r="AJB1048571" s="1"/>
      <c r="AJC1048571" s="1"/>
      <c r="AJD1048571" s="1"/>
      <c r="AJE1048571" s="1"/>
      <c r="AJF1048571" s="1"/>
      <c r="AJG1048571" s="1"/>
      <c r="AJH1048571" s="1"/>
      <c r="AJI1048571" s="1"/>
      <c r="AJJ1048571" s="1"/>
      <c r="AJK1048571" s="1"/>
      <c r="AJL1048571" s="1"/>
      <c r="AJM1048571" s="1"/>
      <c r="AJN1048571" s="1"/>
      <c r="AJO1048571" s="1"/>
      <c r="AJP1048571" s="1"/>
      <c r="AJQ1048571" s="1"/>
      <c r="AJR1048571" s="1"/>
      <c r="AJS1048571" s="1"/>
      <c r="AJT1048571" s="1"/>
      <c r="AJU1048571" s="1"/>
      <c r="AJV1048571" s="1"/>
      <c r="AJW1048571" s="1"/>
      <c r="AJX1048571" s="1"/>
      <c r="AJY1048571" s="1"/>
      <c r="AJZ1048571" s="1"/>
      <c r="AKA1048571" s="1"/>
      <c r="AKB1048571" s="1"/>
      <c r="AKC1048571" s="1"/>
      <c r="AKD1048571" s="1"/>
      <c r="AKE1048571" s="1"/>
      <c r="AKF1048571" s="1"/>
      <c r="AKG1048571" s="1"/>
      <c r="AKH1048571" s="1"/>
      <c r="AKI1048571" s="1"/>
      <c r="AKJ1048571" s="1"/>
      <c r="AKK1048571" s="1"/>
      <c r="AKL1048571" s="1"/>
      <c r="AKM1048571" s="1"/>
      <c r="AKN1048571" s="1"/>
      <c r="AKO1048571" s="1"/>
      <c r="AKP1048571" s="1"/>
      <c r="AKQ1048571" s="1"/>
      <c r="AKR1048571" s="1"/>
      <c r="AKS1048571" s="1"/>
      <c r="AKT1048571" s="1"/>
      <c r="AKU1048571" s="1"/>
      <c r="AKV1048571" s="1"/>
      <c r="AKW1048571" s="1"/>
      <c r="AKX1048571" s="1"/>
      <c r="AKY1048571" s="1"/>
      <c r="AKZ1048571" s="1"/>
      <c r="ALA1048571" s="1"/>
      <c r="ALB1048571" s="1"/>
      <c r="ALC1048571" s="1"/>
      <c r="ALD1048571" s="1"/>
      <c r="ALE1048571" s="1"/>
      <c r="ALF1048571" s="1"/>
      <c r="ALG1048571" s="1"/>
      <c r="ALH1048571" s="1"/>
      <c r="ALI1048571" s="1"/>
      <c r="ALJ1048571" s="1"/>
      <c r="ALK1048571" s="1"/>
      <c r="ALL1048571" s="1"/>
      <c r="ALM1048571" s="1"/>
      <c r="ALN1048571" s="1"/>
      <c r="ALO1048571" s="1"/>
      <c r="ALP1048571" s="1"/>
      <c r="ALQ1048571" s="1"/>
      <c r="ALR1048571" s="1"/>
      <c r="ALS1048571" s="1"/>
      <c r="ALT1048571" s="1"/>
      <c r="ALU1048571" s="1"/>
      <c r="ALV1048571" s="1"/>
      <c r="ALW1048571" s="1"/>
      <c r="ALX1048571" s="1"/>
      <c r="ALY1048571" s="1"/>
      <c r="ALZ1048571" s="1"/>
      <c r="AMA1048571" s="1"/>
      <c r="AMB1048571" s="1"/>
      <c r="AMC1048571" s="1"/>
      <c r="AMD1048571" s="1"/>
      <c r="AME1048571" s="1"/>
      <c r="AMF1048571" s="1"/>
      <c r="AMG1048571" s="1"/>
      <c r="AMH1048571" s="1"/>
      <c r="AMI1048571" s="1"/>
    </row>
  </sheetData>
  <pageMargins left="0" right="0" top="0" bottom="0" header="0" footer="0"/>
  <pageSetup paperSize="9" firstPageNumber="0" pageOrder="overThenDown"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CB023E"/>
  </sheetPr>
  <dimension ref="A1:H23"/>
  <sheetViews>
    <sheetView zoomScale="120" zoomScaleNormal="120" workbookViewId="0">
      <pane ySplit="1" topLeftCell="A2" activePane="bottomLeft" state="frozen"/>
      <selection pane="bottomLeft" activeCell="F18" sqref="F18"/>
    </sheetView>
  </sheetViews>
  <sheetFormatPr baseColWidth="10" defaultColWidth="11.375" defaultRowHeight="12.75" x14ac:dyDescent="0.2"/>
  <cols>
    <col min="1" max="1" width="38" bestFit="1" customWidth="1"/>
    <col min="2" max="2" width="10" customWidth="1"/>
    <col min="3" max="7" width="21" customWidth="1"/>
  </cols>
  <sheetData>
    <row r="1" spans="1:8" ht="24" customHeight="1" x14ac:dyDescent="0.2">
      <c r="A1" s="40" t="s">
        <v>45</v>
      </c>
      <c r="B1" s="112"/>
      <c r="C1" s="152"/>
      <c r="D1" s="152"/>
      <c r="E1" s="152"/>
      <c r="F1" s="152"/>
      <c r="G1" s="152"/>
      <c r="H1" s="16"/>
    </row>
    <row r="2" spans="1:8" ht="15" customHeight="1" x14ac:dyDescent="0.2">
      <c r="A2" s="112"/>
      <c r="B2" s="112"/>
      <c r="C2" s="24">
        <v>2021</v>
      </c>
      <c r="D2" s="24">
        <v>2022</v>
      </c>
      <c r="E2" s="24">
        <v>2023</v>
      </c>
      <c r="F2" s="24">
        <v>2024</v>
      </c>
      <c r="G2" s="24">
        <v>2025</v>
      </c>
      <c r="H2" s="16"/>
    </row>
    <row r="3" spans="1:8" x14ac:dyDescent="0.2">
      <c r="A3" s="240" t="s">
        <v>245</v>
      </c>
      <c r="B3" s="95" t="s">
        <v>100</v>
      </c>
      <c r="C3" s="70">
        <v>523</v>
      </c>
      <c r="D3" s="70">
        <v>522</v>
      </c>
      <c r="E3" s="70">
        <v>1124</v>
      </c>
      <c r="F3" s="70">
        <v>2165</v>
      </c>
      <c r="G3" s="70">
        <v>2033</v>
      </c>
    </row>
    <row r="4" spans="1:8" x14ac:dyDescent="0.2">
      <c r="A4" s="237"/>
      <c r="B4" s="95" t="s">
        <v>101</v>
      </c>
      <c r="C4" s="70">
        <v>1133</v>
      </c>
      <c r="D4" s="70">
        <v>733</v>
      </c>
      <c r="E4" s="70">
        <v>2034</v>
      </c>
      <c r="F4" s="70">
        <v>2781</v>
      </c>
      <c r="G4" s="70">
        <v>3282</v>
      </c>
    </row>
    <row r="5" spans="1:8" x14ac:dyDescent="0.2">
      <c r="A5" s="238"/>
      <c r="B5" s="66" t="s">
        <v>102</v>
      </c>
      <c r="C5" s="71">
        <f>SUM(C3:C4)</f>
        <v>1656</v>
      </c>
      <c r="D5" s="71">
        <f t="shared" ref="D5:G5" si="0">SUM(D3:D4)</f>
        <v>1255</v>
      </c>
      <c r="E5" s="71">
        <f t="shared" si="0"/>
        <v>3158</v>
      </c>
      <c r="F5" s="71">
        <f t="shared" si="0"/>
        <v>4946</v>
      </c>
      <c r="G5" s="71">
        <f t="shared" si="0"/>
        <v>5315</v>
      </c>
    </row>
    <row r="6" spans="1:8" x14ac:dyDescent="0.2">
      <c r="A6" s="240" t="s">
        <v>246</v>
      </c>
      <c r="B6" s="95" t="s">
        <v>100</v>
      </c>
      <c r="C6" s="93">
        <f>(C3)/+(C3+'Q17.'!C3)</f>
        <v>0.82362204724409449</v>
      </c>
      <c r="D6" s="93">
        <f>(D3)/+(D3+'Q17.'!D3)</f>
        <v>0.82725832012678291</v>
      </c>
      <c r="E6" s="93">
        <f>(E3)/+(E3+'Q17.'!E3)</f>
        <v>0.79378531073446323</v>
      </c>
      <c r="F6" s="93">
        <f>(F3)/+(F3+'Q17.'!F3)</f>
        <v>0.82602060282334988</v>
      </c>
      <c r="G6" s="93">
        <f>(G3)/+(G3+'Q17.'!G3)</f>
        <v>0.84008264462809923</v>
      </c>
    </row>
    <row r="7" spans="1:8" x14ac:dyDescent="0.2">
      <c r="A7" s="237"/>
      <c r="B7" s="95" t="s">
        <v>101</v>
      </c>
      <c r="C7" s="93">
        <f>(C4)/+(C4+'Q17.'!C4)</f>
        <v>0.82640408460977388</v>
      </c>
      <c r="D7" s="93">
        <f>(D4)/+(D4+'Q17.'!D4)</f>
        <v>0.77157894736842103</v>
      </c>
      <c r="E7" s="93">
        <f>(E4)/+(E4+'Q17.'!E4)</f>
        <v>0.76408715251690462</v>
      </c>
      <c r="F7" s="93">
        <f>(F4)/+(F4+'Q17.'!F4)</f>
        <v>0.79073073642308789</v>
      </c>
      <c r="G7" s="93">
        <f>(G4)/+(G4+'Q17.'!G4)</f>
        <v>0.79065285473379909</v>
      </c>
    </row>
    <row r="8" spans="1:8" x14ac:dyDescent="0.2">
      <c r="A8" s="238"/>
      <c r="B8" s="66" t="s">
        <v>102</v>
      </c>
      <c r="C8" s="94">
        <f>(C5)/+(C5+'Q17.'!C5)</f>
        <v>0.82552342971086745</v>
      </c>
      <c r="D8" s="94">
        <f>(D5)/+(D5+'Q17.'!D5)</f>
        <v>0.7938013915243517</v>
      </c>
      <c r="E8" s="94">
        <f>(E5)/+(E5+'Q17.'!E5)</f>
        <v>0.77439921530161848</v>
      </c>
      <c r="F8" s="94">
        <f>(F5)/+(F5+'Q17.'!F5)</f>
        <v>0.80579993483219292</v>
      </c>
      <c r="G8" s="94">
        <f>(G5)/+(G5+'Q17.'!G5)</f>
        <v>0.80885709937604622</v>
      </c>
    </row>
    <row r="9" spans="1:8" x14ac:dyDescent="0.2">
      <c r="A9" s="240" t="s">
        <v>247</v>
      </c>
      <c r="B9" s="95" t="s">
        <v>100</v>
      </c>
      <c r="C9" s="36">
        <v>0.84512428298279163</v>
      </c>
      <c r="D9" s="36">
        <v>0.91187739463601536</v>
      </c>
      <c r="E9" s="36">
        <v>0.89946619217081847</v>
      </c>
      <c r="F9" s="36">
        <v>0.90207852193995386</v>
      </c>
      <c r="G9" s="36">
        <v>0.89129365469749144</v>
      </c>
    </row>
    <row r="10" spans="1:8" x14ac:dyDescent="0.2">
      <c r="A10" s="237"/>
      <c r="B10" s="95" t="s">
        <v>101</v>
      </c>
      <c r="C10" s="36">
        <v>0.85172109443954103</v>
      </c>
      <c r="D10" s="36">
        <v>0.89768076398362895</v>
      </c>
      <c r="E10" s="36">
        <v>0.90167158308751227</v>
      </c>
      <c r="F10" s="36">
        <v>0.88529306005034158</v>
      </c>
      <c r="G10" s="36">
        <v>0.90676416819012795</v>
      </c>
    </row>
    <row r="11" spans="1:8" x14ac:dyDescent="0.2">
      <c r="A11" s="237"/>
      <c r="B11" s="66" t="s">
        <v>102</v>
      </c>
      <c r="C11" s="53">
        <v>0.84963768115941996</v>
      </c>
      <c r="D11" s="53">
        <v>0.90358565737051799</v>
      </c>
      <c r="E11" s="53">
        <v>0.90088663711209627</v>
      </c>
      <c r="F11" s="53">
        <v>0.89264051758997198</v>
      </c>
      <c r="G11" s="53">
        <v>0.90084666039510797</v>
      </c>
      <c r="H11" s="91"/>
    </row>
    <row r="12" spans="1:8" x14ac:dyDescent="0.2">
      <c r="A12" s="240" t="s">
        <v>248</v>
      </c>
      <c r="B12" s="95" t="s">
        <v>100</v>
      </c>
      <c r="C12" s="36">
        <v>0.1548757170172084</v>
      </c>
      <c r="D12" s="36">
        <v>8.8122605363984668E-2</v>
      </c>
      <c r="E12" s="36">
        <v>0.1005338078291815</v>
      </c>
      <c r="F12" s="36">
        <v>9.7921478060046183E-2</v>
      </c>
      <c r="G12" s="36">
        <v>0.108706345302509</v>
      </c>
      <c r="H12" s="91"/>
    </row>
    <row r="13" spans="1:8" x14ac:dyDescent="0.2">
      <c r="A13" s="237"/>
      <c r="B13" s="95" t="s">
        <v>101</v>
      </c>
      <c r="C13" s="36">
        <v>0.14827890556045889</v>
      </c>
      <c r="D13" s="36">
        <v>0.10231923601637111</v>
      </c>
      <c r="E13" s="36">
        <v>9.8328416912487712E-2</v>
      </c>
      <c r="F13" s="36">
        <v>0.1147069399496584</v>
      </c>
      <c r="G13" s="36">
        <v>9.3235831809872036E-2</v>
      </c>
      <c r="H13" s="91"/>
    </row>
    <row r="14" spans="1:8" x14ac:dyDescent="0.2">
      <c r="A14" s="238"/>
      <c r="B14" s="66" t="s">
        <v>102</v>
      </c>
      <c r="C14" s="53">
        <v>0.15036231884057999</v>
      </c>
      <c r="D14" s="53">
        <v>9.6414342629482078E-2</v>
      </c>
      <c r="E14" s="53">
        <v>9.9113362887903733E-2</v>
      </c>
      <c r="F14" s="53">
        <v>0.107359482410028</v>
      </c>
      <c r="G14" s="53">
        <v>9.9153339604891796E-2</v>
      </c>
      <c r="H14" s="91"/>
    </row>
    <row r="15" spans="1:8" x14ac:dyDescent="0.2">
      <c r="A15" s="20" t="s">
        <v>84</v>
      </c>
      <c r="G15" s="90"/>
    </row>
    <row r="16" spans="1:8" x14ac:dyDescent="0.2">
      <c r="A16" s="79" t="s">
        <v>249</v>
      </c>
    </row>
    <row r="17" spans="1:8" x14ac:dyDescent="0.2">
      <c r="A17" s="1" t="s">
        <v>250</v>
      </c>
    </row>
    <row r="18" spans="1:8" ht="15" customHeight="1" x14ac:dyDescent="0.2"/>
    <row r="19" spans="1:8" ht="15" customHeight="1" x14ac:dyDescent="0.2"/>
    <row r="20" spans="1:8" ht="15" customHeight="1" x14ac:dyDescent="0.2"/>
    <row r="21" spans="1:8" ht="15" customHeight="1" x14ac:dyDescent="0.2"/>
    <row r="22" spans="1:8" ht="15" customHeight="1" x14ac:dyDescent="0.2"/>
    <row r="23" spans="1:8" ht="15" customHeight="1" x14ac:dyDescent="0.2">
      <c r="H23" s="17"/>
    </row>
  </sheetData>
  <mergeCells count="4">
    <mergeCell ref="A12:A14"/>
    <mergeCell ref="A9:A11"/>
    <mergeCell ref="A3:A5"/>
    <mergeCell ref="A6:A8"/>
  </mergeCells>
  <pageMargins left="0.7" right="0.7" top="0.75" bottom="0.75" header="0.3" footer="0.3"/>
  <pageSetup paperSize="9" orientation="portrait" r:id="rId1"/>
  <ignoredErrors>
    <ignoredError sqref="C5:G5"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CB023E"/>
  </sheetPr>
  <dimension ref="A1:G17"/>
  <sheetViews>
    <sheetView zoomScale="120" zoomScaleNormal="120" workbookViewId="0">
      <selection activeCell="G5" sqref="G5"/>
    </sheetView>
  </sheetViews>
  <sheetFormatPr baseColWidth="10" defaultColWidth="11.375" defaultRowHeight="12.75" x14ac:dyDescent="0.2"/>
  <cols>
    <col min="1" max="1" width="38" bestFit="1" customWidth="1"/>
    <col min="2" max="2" width="10" customWidth="1"/>
    <col min="3" max="7" width="21" customWidth="1"/>
  </cols>
  <sheetData>
    <row r="1" spans="1:7" ht="24" customHeight="1" x14ac:dyDescent="0.2">
      <c r="A1" s="40" t="s">
        <v>47</v>
      </c>
      <c r="B1" s="112"/>
      <c r="C1" s="112"/>
      <c r="D1" s="112"/>
      <c r="E1" s="112"/>
      <c r="F1" s="112"/>
      <c r="G1" s="112"/>
    </row>
    <row r="2" spans="1:7" ht="12.75" customHeight="1" x14ac:dyDescent="0.2">
      <c r="A2" s="112"/>
      <c r="B2" s="112"/>
      <c r="C2" s="24">
        <v>2021</v>
      </c>
      <c r="D2" s="24">
        <v>2022</v>
      </c>
      <c r="E2" s="24">
        <v>2023</v>
      </c>
      <c r="F2" s="24">
        <v>2024</v>
      </c>
      <c r="G2" s="24">
        <v>2025</v>
      </c>
    </row>
    <row r="3" spans="1:7" x14ac:dyDescent="0.2">
      <c r="A3" s="240" t="s">
        <v>251</v>
      </c>
      <c r="B3" s="95" t="s">
        <v>100</v>
      </c>
      <c r="C3" s="96">
        <v>112</v>
      </c>
      <c r="D3" s="97">
        <v>109</v>
      </c>
      <c r="E3" s="97">
        <v>292</v>
      </c>
      <c r="F3" s="97">
        <v>456</v>
      </c>
      <c r="G3" s="97">
        <v>387</v>
      </c>
    </row>
    <row r="4" spans="1:7" x14ac:dyDescent="0.2">
      <c r="A4" s="237"/>
      <c r="B4" s="95" t="s">
        <v>101</v>
      </c>
      <c r="C4" s="96">
        <v>238</v>
      </c>
      <c r="D4" s="97">
        <v>217</v>
      </c>
      <c r="E4" s="97">
        <v>628</v>
      </c>
      <c r="F4" s="97">
        <v>736</v>
      </c>
      <c r="G4" s="97">
        <v>869</v>
      </c>
    </row>
    <row r="5" spans="1:7" x14ac:dyDescent="0.2">
      <c r="A5" s="238"/>
      <c r="B5" s="66" t="s">
        <v>102</v>
      </c>
      <c r="C5" s="65">
        <f>SUM(C3:C4)</f>
        <v>350</v>
      </c>
      <c r="D5" s="65">
        <f>SUM(D3:D4)</f>
        <v>326</v>
      </c>
      <c r="E5" s="65">
        <f>SUM(E3:E4)</f>
        <v>920</v>
      </c>
      <c r="F5" s="174">
        <f>SUM(F3:F4)</f>
        <v>1192</v>
      </c>
      <c r="G5" s="174">
        <f>SUM(G3:G4)</f>
        <v>1256</v>
      </c>
    </row>
    <row r="6" spans="1:7" x14ac:dyDescent="0.2">
      <c r="A6" s="240" t="s">
        <v>252</v>
      </c>
      <c r="B6" s="95" t="s">
        <v>100</v>
      </c>
      <c r="C6" s="93">
        <f>1-'Q16.'!C6</f>
        <v>0.17637795275590551</v>
      </c>
      <c r="D6" s="93">
        <f>1-'Q16.'!D6</f>
        <v>0.17274167987321709</v>
      </c>
      <c r="E6" s="93">
        <f>1-'Q16.'!E6</f>
        <v>0.20621468926553677</v>
      </c>
      <c r="F6" s="93">
        <f>1-'Q16.'!F6</f>
        <v>0.17397939717665012</v>
      </c>
      <c r="G6" s="93">
        <f>1-'Q16.'!G6</f>
        <v>0.15991735537190077</v>
      </c>
    </row>
    <row r="7" spans="1:7" x14ac:dyDescent="0.2">
      <c r="A7" s="237"/>
      <c r="B7" s="95" t="s">
        <v>101</v>
      </c>
      <c r="C7" s="93">
        <f>1-'Q16.'!C7</f>
        <v>0.17359591539022612</v>
      </c>
      <c r="D7" s="93">
        <f>1-'Q16.'!D7</f>
        <v>0.22842105263157897</v>
      </c>
      <c r="E7" s="93">
        <f>1-'Q16.'!E7</f>
        <v>0.23591284748309538</v>
      </c>
      <c r="F7" s="93">
        <f>1-'Q16.'!F7</f>
        <v>0.20926926357691211</v>
      </c>
      <c r="G7" s="93">
        <f>1-'Q16.'!G7</f>
        <v>0.20934714526620091</v>
      </c>
    </row>
    <row r="8" spans="1:7" x14ac:dyDescent="0.2">
      <c r="A8" s="238"/>
      <c r="B8" s="66" t="s">
        <v>102</v>
      </c>
      <c r="C8" s="94">
        <f>1-'Q16.'!C8</f>
        <v>0.17447657028913255</v>
      </c>
      <c r="D8" s="94">
        <f>1-'Q16.'!D8</f>
        <v>0.2061986084756483</v>
      </c>
      <c r="E8" s="94">
        <f>1-'Q16.'!E8</f>
        <v>0.22560078469838152</v>
      </c>
      <c r="F8" s="94">
        <f>1-'Q16.'!F8</f>
        <v>0.19420006516780708</v>
      </c>
      <c r="G8" s="94">
        <f>1-'Q16.'!G8</f>
        <v>0.19114290062395378</v>
      </c>
    </row>
    <row r="9" spans="1:7" x14ac:dyDescent="0.2">
      <c r="A9" s="240" t="s">
        <v>253</v>
      </c>
      <c r="B9" s="95" t="s">
        <v>101</v>
      </c>
      <c r="C9" s="36">
        <v>0.19327731092436981</v>
      </c>
      <c r="D9" s="36">
        <v>0.28110599078341009</v>
      </c>
      <c r="E9" s="36">
        <v>0.13375796178343949</v>
      </c>
      <c r="F9" s="36">
        <v>9.1032608695652176E-2</v>
      </c>
      <c r="G9" s="36">
        <v>8.2853855005753735E-2</v>
      </c>
    </row>
    <row r="10" spans="1:7" x14ac:dyDescent="0.2">
      <c r="A10" s="237"/>
      <c r="B10" s="95" t="s">
        <v>100</v>
      </c>
      <c r="C10" s="36">
        <v>0.16964285714285721</v>
      </c>
      <c r="D10" s="36">
        <v>0.32110091743119268</v>
      </c>
      <c r="E10" s="36">
        <v>0.1164383561643836</v>
      </c>
      <c r="F10" s="36">
        <v>0.10307017543859651</v>
      </c>
      <c r="G10" s="36">
        <v>8.0103359173126609E-2</v>
      </c>
    </row>
    <row r="11" spans="1:7" x14ac:dyDescent="0.2">
      <c r="A11" s="237"/>
      <c r="B11" s="66" t="s">
        <v>102</v>
      </c>
      <c r="C11" s="53">
        <v>0.185714285714286</v>
      </c>
      <c r="D11" s="53">
        <v>0.29447852760736198</v>
      </c>
      <c r="E11" s="53">
        <v>0.1282608695652174</v>
      </c>
      <c r="F11" s="53">
        <v>9.563758389261745E-2</v>
      </c>
      <c r="G11" s="53">
        <v>8.2006369426751588E-2</v>
      </c>
    </row>
    <row r="12" spans="1:7" x14ac:dyDescent="0.2">
      <c r="A12" s="240" t="s">
        <v>254</v>
      </c>
      <c r="B12" s="95" t="s">
        <v>100</v>
      </c>
      <c r="C12" s="36">
        <v>0.8303571428571429</v>
      </c>
      <c r="D12" s="36">
        <v>0.67889908256880738</v>
      </c>
      <c r="E12" s="36">
        <v>0.88356164383561642</v>
      </c>
      <c r="F12" s="36">
        <v>0.89692982456140347</v>
      </c>
      <c r="G12" s="36">
        <v>0.91989664082687339</v>
      </c>
    </row>
    <row r="13" spans="1:7" x14ac:dyDescent="0.2">
      <c r="A13" s="237"/>
      <c r="B13" s="95" t="s">
        <v>101</v>
      </c>
      <c r="C13" s="36">
        <v>0.80672268907563027</v>
      </c>
      <c r="D13" s="36">
        <v>0.71889400921658986</v>
      </c>
      <c r="E13" s="36">
        <v>0.86624203821656054</v>
      </c>
      <c r="F13" s="36">
        <v>0.90896739130434778</v>
      </c>
      <c r="G13" s="36">
        <v>0.91714614499424629</v>
      </c>
    </row>
    <row r="14" spans="1:7" x14ac:dyDescent="0.2">
      <c r="A14" s="238"/>
      <c r="B14" s="66" t="s">
        <v>102</v>
      </c>
      <c r="C14" s="53">
        <v>0.81428571428571395</v>
      </c>
      <c r="D14" s="53">
        <v>0.70552147239263796</v>
      </c>
      <c r="E14" s="53">
        <v>0.87173913043478302</v>
      </c>
      <c r="F14" s="53">
        <v>0.90436241610738299</v>
      </c>
      <c r="G14" s="53">
        <v>0.91799363057324801</v>
      </c>
    </row>
    <row r="15" spans="1:7" x14ac:dyDescent="0.2">
      <c r="A15" s="20" t="s">
        <v>84</v>
      </c>
      <c r="B15" s="112"/>
      <c r="C15" s="112"/>
      <c r="D15" s="112"/>
      <c r="E15" s="112"/>
      <c r="F15" s="112"/>
      <c r="G15" s="112"/>
    </row>
    <row r="16" spans="1:7" x14ac:dyDescent="0.2">
      <c r="A16" s="79" t="s">
        <v>198</v>
      </c>
      <c r="B16" s="112"/>
      <c r="C16" s="112"/>
      <c r="D16" s="112"/>
      <c r="E16" s="112"/>
      <c r="F16" s="112"/>
      <c r="G16" s="112"/>
    </row>
    <row r="17" spans="1:1" x14ac:dyDescent="0.2">
      <c r="A17" s="1" t="s">
        <v>255</v>
      </c>
    </row>
  </sheetData>
  <mergeCells count="4">
    <mergeCell ref="A12:A14"/>
    <mergeCell ref="A9:A11"/>
    <mergeCell ref="A3:A5"/>
    <mergeCell ref="A6:A8"/>
  </mergeCells>
  <pageMargins left="0.7" right="0.7" top="0.75" bottom="0.75" header="0.3" footer="0.3"/>
  <pageSetup paperSize="9" orientation="portrait" r:id="rId1"/>
  <ignoredErrors>
    <ignoredError sqref="C5:G5"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CB023E"/>
  </sheetPr>
  <dimension ref="A1:G19"/>
  <sheetViews>
    <sheetView zoomScale="120" zoomScaleNormal="120" workbookViewId="0">
      <pane ySplit="1" topLeftCell="A2" activePane="bottomLeft" state="frozen"/>
      <selection pane="bottomLeft" activeCell="C24" sqref="C24"/>
    </sheetView>
  </sheetViews>
  <sheetFormatPr baseColWidth="10" defaultColWidth="11.375" defaultRowHeight="12.75" x14ac:dyDescent="0.2"/>
  <cols>
    <col min="1" max="1" width="38" customWidth="1"/>
    <col min="2" max="2" width="10" customWidth="1"/>
    <col min="3" max="6" width="15" customWidth="1"/>
    <col min="7" max="7" width="11" customWidth="1"/>
  </cols>
  <sheetData>
    <row r="1" spans="1:7" ht="24" customHeight="1" x14ac:dyDescent="0.2">
      <c r="A1" s="40" t="s">
        <v>49</v>
      </c>
      <c r="B1" s="112"/>
      <c r="C1" s="112"/>
      <c r="D1" s="112"/>
      <c r="E1" s="112"/>
      <c r="F1" s="112"/>
      <c r="G1" s="112"/>
    </row>
    <row r="2" spans="1:7" ht="12.75" customHeight="1" x14ac:dyDescent="0.2">
      <c r="A2" s="275" t="s">
        <v>256</v>
      </c>
      <c r="B2" s="276"/>
      <c r="C2" s="276"/>
      <c r="D2" s="276"/>
      <c r="E2" s="276"/>
      <c r="F2" s="276"/>
      <c r="G2" s="277"/>
    </row>
    <row r="3" spans="1:7" ht="38.25" customHeight="1" x14ac:dyDescent="0.2">
      <c r="A3" s="24"/>
      <c r="B3" s="68"/>
      <c r="C3" s="24">
        <v>2021</v>
      </c>
      <c r="D3" s="24">
        <v>2022</v>
      </c>
      <c r="E3" s="24">
        <v>2023</v>
      </c>
      <c r="F3" s="24">
        <v>2024</v>
      </c>
      <c r="G3" s="24">
        <v>2025</v>
      </c>
    </row>
    <row r="4" spans="1:7" ht="12.75" customHeight="1" x14ac:dyDescent="0.2">
      <c r="A4" s="39" t="s">
        <v>196</v>
      </c>
      <c r="B4" s="64" t="s">
        <v>100</v>
      </c>
      <c r="C4" s="39" t="s">
        <v>138</v>
      </c>
      <c r="D4" s="39" t="s">
        <v>138</v>
      </c>
      <c r="E4" s="39" t="s">
        <v>138</v>
      </c>
      <c r="F4" s="39" t="s">
        <v>138</v>
      </c>
      <c r="G4" s="39">
        <v>2995</v>
      </c>
    </row>
    <row r="5" spans="1:7" ht="12.75" customHeight="1" x14ac:dyDescent="0.2">
      <c r="A5" s="39"/>
      <c r="B5" s="64" t="s">
        <v>101</v>
      </c>
      <c r="C5" s="39" t="s">
        <v>138</v>
      </c>
      <c r="D5" s="39" t="s">
        <v>138</v>
      </c>
      <c r="E5" s="39" t="s">
        <v>138</v>
      </c>
      <c r="F5" s="39" t="s">
        <v>138</v>
      </c>
      <c r="G5" s="39">
        <v>3488</v>
      </c>
    </row>
    <row r="6" spans="1:7" x14ac:dyDescent="0.2">
      <c r="A6" s="39"/>
      <c r="B6" s="60" t="s">
        <v>102</v>
      </c>
      <c r="C6" s="153"/>
      <c r="D6" s="153"/>
      <c r="E6" s="153"/>
      <c r="F6" s="67"/>
      <c r="G6" s="49">
        <f>SUM(G4:G5)</f>
        <v>6483</v>
      </c>
    </row>
    <row r="7" spans="1:7" ht="38.25" customHeight="1" x14ac:dyDescent="0.2">
      <c r="A7" s="275" t="s">
        <v>257</v>
      </c>
      <c r="B7" s="276"/>
      <c r="C7" s="276"/>
      <c r="D7" s="276"/>
      <c r="E7" s="276"/>
      <c r="F7" s="276"/>
      <c r="G7" s="277"/>
    </row>
    <row r="8" spans="1:7" ht="38.25" customHeight="1" x14ac:dyDescent="0.2">
      <c r="A8" s="202"/>
      <c r="B8" s="68"/>
      <c r="C8" s="24">
        <v>2021</v>
      </c>
      <c r="D8" s="24">
        <v>2022</v>
      </c>
      <c r="E8" s="24">
        <v>2023</v>
      </c>
      <c r="F8" s="24">
        <v>2024</v>
      </c>
      <c r="G8" s="24">
        <v>2025</v>
      </c>
    </row>
    <row r="9" spans="1:7" ht="12.75" customHeight="1" x14ac:dyDescent="0.2">
      <c r="A9" s="272" t="s">
        <v>236</v>
      </c>
      <c r="B9" s="64" t="s">
        <v>100</v>
      </c>
      <c r="C9" s="39">
        <v>4084</v>
      </c>
      <c r="D9" s="39">
        <v>4646</v>
      </c>
      <c r="E9" s="39">
        <v>5059</v>
      </c>
      <c r="F9" s="39">
        <v>4426</v>
      </c>
      <c r="G9" s="39">
        <v>684</v>
      </c>
    </row>
    <row r="10" spans="1:7" ht="12.75" customHeight="1" x14ac:dyDescent="0.2">
      <c r="A10" s="273"/>
      <c r="B10" s="64" t="s">
        <v>101</v>
      </c>
      <c r="C10" s="39">
        <v>4931</v>
      </c>
      <c r="D10" s="39">
        <v>5715</v>
      </c>
      <c r="E10" s="39">
        <v>6654</v>
      </c>
      <c r="F10" s="39">
        <v>5590</v>
      </c>
      <c r="G10" s="39">
        <v>1009</v>
      </c>
    </row>
    <row r="11" spans="1:7" ht="12.75" customHeight="1" x14ac:dyDescent="0.2">
      <c r="A11" s="274"/>
      <c r="B11" s="60" t="s">
        <v>102</v>
      </c>
      <c r="C11" s="49">
        <f>SUM(C9:C10)</f>
        <v>9015</v>
      </c>
      <c r="D11" s="49">
        <f>SUM(D9:D10)</f>
        <v>10361</v>
      </c>
      <c r="E11" s="49">
        <f>SUM(E9:E10)</f>
        <v>11713</v>
      </c>
      <c r="F11" s="49">
        <f>SUM(F9:F10)</f>
        <v>10016</v>
      </c>
      <c r="G11" s="49">
        <f>SUM(G9:G10)</f>
        <v>1693</v>
      </c>
    </row>
    <row r="12" spans="1:7" ht="12.75" customHeight="1" x14ac:dyDescent="0.2">
      <c r="A12" s="272" t="s">
        <v>258</v>
      </c>
      <c r="B12" s="64" t="s">
        <v>100</v>
      </c>
      <c r="C12" s="39">
        <v>161</v>
      </c>
      <c r="D12" s="39">
        <v>2</v>
      </c>
      <c r="E12" s="39">
        <v>164</v>
      </c>
      <c r="F12" s="39">
        <v>135</v>
      </c>
      <c r="G12" s="39">
        <v>13</v>
      </c>
    </row>
    <row r="13" spans="1:7" ht="12.75" customHeight="1" x14ac:dyDescent="0.2">
      <c r="A13" s="273"/>
      <c r="B13" s="64" t="s">
        <v>101</v>
      </c>
      <c r="C13" s="39">
        <v>320</v>
      </c>
      <c r="D13" s="39">
        <v>9</v>
      </c>
      <c r="E13" s="39">
        <v>296</v>
      </c>
      <c r="F13" s="39">
        <v>321</v>
      </c>
      <c r="G13" s="39">
        <v>18</v>
      </c>
    </row>
    <row r="14" spans="1:7" ht="12.75" customHeight="1" x14ac:dyDescent="0.2">
      <c r="A14" s="274"/>
      <c r="B14" s="60" t="s">
        <v>102</v>
      </c>
      <c r="C14" s="49">
        <f>SUM(C12:C13)</f>
        <v>481</v>
      </c>
      <c r="D14" s="49">
        <f>SUM(D12:D13)</f>
        <v>11</v>
      </c>
      <c r="E14" s="49">
        <f>SUM(E12:E13)</f>
        <v>460</v>
      </c>
      <c r="F14" s="49">
        <f>SUM(F12:F13)</f>
        <v>456</v>
      </c>
      <c r="G14" s="49">
        <f>SUM(G12:G13)</f>
        <v>31</v>
      </c>
    </row>
    <row r="15" spans="1:7" ht="12.75" customHeight="1" x14ac:dyDescent="0.2">
      <c r="A15" s="272" t="s">
        <v>259</v>
      </c>
      <c r="B15" s="64" t="s">
        <v>100</v>
      </c>
      <c r="C15" s="39">
        <v>813</v>
      </c>
      <c r="D15" s="39">
        <v>1046</v>
      </c>
      <c r="E15" s="39">
        <v>710</v>
      </c>
      <c r="F15" s="39">
        <v>899</v>
      </c>
      <c r="G15" s="39" t="s">
        <v>138</v>
      </c>
    </row>
    <row r="16" spans="1:7" ht="12.75" customHeight="1" x14ac:dyDescent="0.2">
      <c r="A16" s="273"/>
      <c r="B16" s="64" t="s">
        <v>101</v>
      </c>
      <c r="C16" s="39">
        <v>381</v>
      </c>
      <c r="D16" s="39">
        <v>834</v>
      </c>
      <c r="E16" s="39">
        <v>452</v>
      </c>
      <c r="F16" s="39">
        <v>412</v>
      </c>
      <c r="G16" s="39" t="s">
        <v>138</v>
      </c>
    </row>
    <row r="17" spans="1:7" ht="12.75" customHeight="1" x14ac:dyDescent="0.2">
      <c r="A17" s="274"/>
      <c r="B17" s="60" t="s">
        <v>102</v>
      </c>
      <c r="C17" s="49">
        <f>SUM(C15:C16)</f>
        <v>1194</v>
      </c>
      <c r="D17" s="49">
        <f>SUM(D15:D16)</f>
        <v>1880</v>
      </c>
      <c r="E17" s="49">
        <f>SUM(E15:E16)</f>
        <v>1162</v>
      </c>
      <c r="F17" s="49">
        <f>SUM(F15:F16)</f>
        <v>1311</v>
      </c>
      <c r="G17" s="49" t="s">
        <v>138</v>
      </c>
    </row>
    <row r="18" spans="1:7" ht="12.75" customHeight="1" x14ac:dyDescent="0.2">
      <c r="A18" s="24" t="s">
        <v>108</v>
      </c>
      <c r="B18" s="68"/>
      <c r="C18" s="69">
        <f>+C14+C11+C17</f>
        <v>10690</v>
      </c>
      <c r="D18" s="69">
        <f>+D14+D11+D17</f>
        <v>12252</v>
      </c>
      <c r="E18" s="69">
        <f>+E14+E11+E17</f>
        <v>13335</v>
      </c>
      <c r="F18" s="69">
        <f>+F14+F11+F17</f>
        <v>11783</v>
      </c>
      <c r="G18" s="69">
        <f>+G14+G11</f>
        <v>1724</v>
      </c>
    </row>
    <row r="19" spans="1:7" ht="12.75" customHeight="1" x14ac:dyDescent="0.2">
      <c r="A19" s="20" t="s">
        <v>84</v>
      </c>
      <c r="B19" s="112"/>
      <c r="C19" s="112"/>
      <c r="D19" s="112"/>
      <c r="E19" s="112"/>
      <c r="F19" s="112"/>
      <c r="G19" s="112"/>
    </row>
  </sheetData>
  <mergeCells count="5">
    <mergeCell ref="A12:A14"/>
    <mergeCell ref="A7:G7"/>
    <mergeCell ref="A2:G2"/>
    <mergeCell ref="A15:A17"/>
    <mergeCell ref="A9:A11"/>
  </mergeCells>
  <pageMargins left="0.7" right="0.7" top="0.75" bottom="0.75" header="0.3" footer="0.3"/>
  <pageSetup paperSize="9" orientation="portrait" r:id="rId1"/>
  <ignoredErrors>
    <ignoredError sqref="C11:G11"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CB023E"/>
  </sheetPr>
  <dimension ref="A1:E10"/>
  <sheetViews>
    <sheetView zoomScale="120" zoomScaleNormal="120" workbookViewId="0">
      <pane ySplit="1" topLeftCell="A2" activePane="bottomLeft" state="frozen"/>
      <selection pane="bottomLeft" activeCell="A2" sqref="A2"/>
    </sheetView>
  </sheetViews>
  <sheetFormatPr baseColWidth="10" defaultColWidth="11.375" defaultRowHeight="12.75" x14ac:dyDescent="0.2"/>
  <cols>
    <col min="1" max="1" width="38" customWidth="1"/>
    <col min="2" max="2" width="10" customWidth="1"/>
    <col min="3" max="3" width="14" customWidth="1"/>
    <col min="4" max="4" width="15" customWidth="1"/>
    <col min="5" max="5" width="11" customWidth="1"/>
  </cols>
  <sheetData>
    <row r="1" spans="1:5" ht="24" customHeight="1" x14ac:dyDescent="0.2">
      <c r="A1" s="40" t="s">
        <v>328</v>
      </c>
      <c r="B1" s="112"/>
      <c r="C1" s="112"/>
      <c r="D1" s="112"/>
      <c r="E1" s="112"/>
    </row>
    <row r="2" spans="1:5" ht="25.5" customHeight="1" x14ac:dyDescent="0.2">
      <c r="A2" s="59"/>
      <c r="B2" s="18"/>
      <c r="C2" s="24" t="s">
        <v>111</v>
      </c>
      <c r="D2" s="24" t="s">
        <v>240</v>
      </c>
      <c r="E2" s="24" t="s">
        <v>108</v>
      </c>
    </row>
    <row r="3" spans="1:5" ht="12.75" customHeight="1" x14ac:dyDescent="0.2">
      <c r="A3" s="272" t="s">
        <v>256</v>
      </c>
      <c r="B3" s="64" t="s">
        <v>100</v>
      </c>
      <c r="C3" s="39">
        <v>1961</v>
      </c>
      <c r="D3" s="39">
        <v>1034</v>
      </c>
      <c r="E3" s="39">
        <f>+C3+D3</f>
        <v>2995</v>
      </c>
    </row>
    <row r="4" spans="1:5" ht="12.75" customHeight="1" x14ac:dyDescent="0.2">
      <c r="A4" s="273"/>
      <c r="B4" s="64" t="s">
        <v>101</v>
      </c>
      <c r="C4" s="39">
        <v>1012</v>
      </c>
      <c r="D4" s="39">
        <v>2476</v>
      </c>
      <c r="E4" s="39">
        <f>+C4+D4</f>
        <v>3488</v>
      </c>
    </row>
    <row r="5" spans="1:5" ht="12.75" customHeight="1" x14ac:dyDescent="0.2">
      <c r="A5" s="274"/>
      <c r="B5" s="60" t="s">
        <v>102</v>
      </c>
      <c r="C5" s="49">
        <f>SUM(C3:C4)</f>
        <v>2973</v>
      </c>
      <c r="D5" s="49">
        <f>SUM(D3:D4)</f>
        <v>3510</v>
      </c>
      <c r="E5" s="49">
        <f>SUM(E3:E4)</f>
        <v>6483</v>
      </c>
    </row>
    <row r="6" spans="1:5" ht="12.75" customHeight="1" x14ac:dyDescent="0.2">
      <c r="A6" s="272" t="s">
        <v>257</v>
      </c>
      <c r="B6" s="64" t="s">
        <v>100</v>
      </c>
      <c r="C6" s="39">
        <v>405</v>
      </c>
      <c r="D6" s="39">
        <v>292</v>
      </c>
      <c r="E6" s="39">
        <f>+C6+D6</f>
        <v>697</v>
      </c>
    </row>
    <row r="7" spans="1:5" ht="12.75" customHeight="1" x14ac:dyDescent="0.2">
      <c r="A7" s="273"/>
      <c r="B7" s="64" t="s">
        <v>101</v>
      </c>
      <c r="C7" s="39">
        <v>348</v>
      </c>
      <c r="D7" s="39">
        <v>679</v>
      </c>
      <c r="E7" s="39">
        <f>+C7+D7</f>
        <v>1027</v>
      </c>
    </row>
    <row r="8" spans="1:5" ht="12.75" customHeight="1" x14ac:dyDescent="0.2">
      <c r="A8" s="274"/>
      <c r="B8" s="60" t="s">
        <v>102</v>
      </c>
      <c r="C8" s="49">
        <f>SUM(C6:C7)</f>
        <v>753</v>
      </c>
      <c r="D8" s="49">
        <f>SUM(D6:D7)</f>
        <v>971</v>
      </c>
      <c r="E8" s="49">
        <f>+E7+E6</f>
        <v>1724</v>
      </c>
    </row>
    <row r="9" spans="1:5" ht="12.75" customHeight="1" x14ac:dyDescent="0.2">
      <c r="A9" s="82" t="s">
        <v>108</v>
      </c>
      <c r="B9" s="18"/>
      <c r="C9" s="69">
        <f>+C5+C8</f>
        <v>3726</v>
      </c>
      <c r="D9" s="69">
        <f>+D5+D8</f>
        <v>4481</v>
      </c>
      <c r="E9" s="69">
        <f>+E5+E8</f>
        <v>8207</v>
      </c>
    </row>
    <row r="10" spans="1:5" x14ac:dyDescent="0.2">
      <c r="A10" s="20" t="s">
        <v>84</v>
      </c>
      <c r="B10" s="112"/>
      <c r="C10" s="112"/>
      <c r="D10" s="112"/>
      <c r="E10" s="112"/>
    </row>
  </sheetData>
  <mergeCells count="2">
    <mergeCell ref="A3:A5"/>
    <mergeCell ref="A6:A8"/>
  </mergeCells>
  <pageMargins left="0.7" right="0.7" top="0.75" bottom="0.75" header="0.3" footer="0.3"/>
  <pageSetup paperSize="9" orientation="portrait" r:id="rId1"/>
  <ignoredErrors>
    <ignoredError sqref="E5" 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CB023E"/>
  </sheetPr>
  <dimension ref="A1:E38"/>
  <sheetViews>
    <sheetView zoomScale="120" zoomScaleNormal="120" workbookViewId="0">
      <selection activeCell="D9" sqref="D9"/>
    </sheetView>
  </sheetViews>
  <sheetFormatPr baseColWidth="10" defaultColWidth="11.375" defaultRowHeight="12.75" x14ac:dyDescent="0.2"/>
  <cols>
    <col min="2" max="2" width="38" customWidth="1"/>
    <col min="3" max="5" width="16" customWidth="1"/>
  </cols>
  <sheetData>
    <row r="1" spans="1:5" ht="24" customHeight="1" x14ac:dyDescent="0.2">
      <c r="A1" s="40" t="s">
        <v>53</v>
      </c>
      <c r="C1" s="112"/>
      <c r="D1" s="112"/>
      <c r="E1" s="112"/>
    </row>
    <row r="2" spans="1:5" ht="14.25" customHeight="1" x14ac:dyDescent="0.2">
      <c r="A2" s="72"/>
      <c r="B2" s="72"/>
    </row>
    <row r="3" spans="1:5" ht="14.25" customHeight="1" x14ac:dyDescent="0.2">
      <c r="A3" s="279" t="s">
        <v>260</v>
      </c>
      <c r="B3" s="279"/>
      <c r="C3" s="279"/>
      <c r="D3" s="279"/>
      <c r="E3" s="279"/>
    </row>
    <row r="4" spans="1:5" ht="14.25" customHeight="1" thickBot="1" x14ac:dyDescent="0.25">
      <c r="A4" s="224"/>
      <c r="B4" s="223"/>
      <c r="C4" s="161" t="s">
        <v>100</v>
      </c>
      <c r="D4" s="161" t="s">
        <v>325</v>
      </c>
      <c r="E4" s="161" t="s">
        <v>108</v>
      </c>
    </row>
    <row r="5" spans="1:5" ht="14.25" customHeight="1" thickBot="1" x14ac:dyDescent="0.25">
      <c r="A5" s="278" t="s">
        <v>261</v>
      </c>
      <c r="B5" s="74" t="s">
        <v>208</v>
      </c>
      <c r="C5" s="64">
        <v>97</v>
      </c>
      <c r="D5" s="64">
        <v>32</v>
      </c>
      <c r="E5" s="64">
        <v>129</v>
      </c>
    </row>
    <row r="6" spans="1:5" ht="14.25" customHeight="1" x14ac:dyDescent="0.2">
      <c r="A6" s="278"/>
      <c r="B6" s="75" t="s">
        <v>209</v>
      </c>
      <c r="C6" s="64">
        <v>272</v>
      </c>
      <c r="D6" s="64">
        <v>1200</v>
      </c>
      <c r="E6" s="64">
        <v>1472</v>
      </c>
    </row>
    <row r="7" spans="1:5" ht="14.25" customHeight="1" x14ac:dyDescent="0.2">
      <c r="A7" s="278"/>
      <c r="B7" s="75" t="s">
        <v>210</v>
      </c>
      <c r="C7" s="64">
        <v>183</v>
      </c>
      <c r="D7" s="64">
        <v>110</v>
      </c>
      <c r="E7" s="64">
        <v>293</v>
      </c>
    </row>
    <row r="8" spans="1:5" ht="14.25" customHeight="1" x14ac:dyDescent="0.2">
      <c r="A8" s="278"/>
      <c r="B8" s="75" t="s">
        <v>213</v>
      </c>
      <c r="C8" s="64">
        <v>326</v>
      </c>
      <c r="D8" s="64">
        <v>122</v>
      </c>
      <c r="E8" s="64">
        <v>448</v>
      </c>
    </row>
    <row r="9" spans="1:5" ht="14.25" customHeight="1" x14ac:dyDescent="0.2">
      <c r="A9" s="278"/>
      <c r="B9" s="75" t="s">
        <v>214</v>
      </c>
      <c r="C9" s="64">
        <v>276</v>
      </c>
      <c r="D9" s="175" t="s">
        <v>138</v>
      </c>
      <c r="E9" s="64">
        <v>276</v>
      </c>
    </row>
    <row r="10" spans="1:5" ht="14.25" customHeight="1" x14ac:dyDescent="0.2">
      <c r="A10" s="278"/>
      <c r="B10" s="75" t="s">
        <v>215</v>
      </c>
      <c r="C10" s="64">
        <v>241</v>
      </c>
      <c r="D10" s="64">
        <v>11</v>
      </c>
      <c r="E10" s="64">
        <v>252</v>
      </c>
    </row>
    <row r="11" spans="1:5" ht="14.25" customHeight="1" x14ac:dyDescent="0.2">
      <c r="A11" s="278"/>
      <c r="B11" s="75" t="s">
        <v>217</v>
      </c>
      <c r="C11" s="64">
        <v>79</v>
      </c>
      <c r="D11" s="175" t="s">
        <v>138</v>
      </c>
      <c r="E11" s="64">
        <v>79</v>
      </c>
    </row>
    <row r="12" spans="1:5" ht="14.25" customHeight="1" x14ac:dyDescent="0.2">
      <c r="A12" s="278"/>
      <c r="B12" s="75" t="s">
        <v>219</v>
      </c>
      <c r="C12" s="64">
        <v>381</v>
      </c>
      <c r="D12" s="64">
        <v>485</v>
      </c>
      <c r="E12" s="64">
        <v>866</v>
      </c>
    </row>
    <row r="13" spans="1:5" ht="14.25" customHeight="1" x14ac:dyDescent="0.2">
      <c r="A13" s="278"/>
      <c r="B13" s="75" t="s">
        <v>221</v>
      </c>
      <c r="C13" s="64">
        <v>13</v>
      </c>
      <c r="D13" s="64">
        <v>163</v>
      </c>
      <c r="E13" s="64">
        <v>176</v>
      </c>
    </row>
    <row r="14" spans="1:5" ht="14.25" customHeight="1" x14ac:dyDescent="0.2">
      <c r="A14" s="278"/>
      <c r="B14" s="75" t="s">
        <v>222</v>
      </c>
      <c r="C14" s="64">
        <v>18</v>
      </c>
      <c r="D14" s="64">
        <v>11</v>
      </c>
      <c r="E14" s="64">
        <v>29</v>
      </c>
    </row>
    <row r="15" spans="1:5" ht="14.25" customHeight="1" x14ac:dyDescent="0.2">
      <c r="A15" s="278"/>
      <c r="B15" s="75" t="s">
        <v>224</v>
      </c>
      <c r="C15" s="64">
        <v>303</v>
      </c>
      <c r="D15" s="64">
        <v>76</v>
      </c>
      <c r="E15" s="64">
        <v>379</v>
      </c>
    </row>
    <row r="16" spans="1:5" ht="14.25" customHeight="1" x14ac:dyDescent="0.2">
      <c r="A16" s="278"/>
      <c r="B16" s="75" t="s">
        <v>225</v>
      </c>
      <c r="C16" s="64">
        <v>16</v>
      </c>
      <c r="D16" s="175" t="s">
        <v>138</v>
      </c>
      <c r="E16" s="64">
        <v>16</v>
      </c>
    </row>
    <row r="17" spans="1:5" ht="14.25" customHeight="1" x14ac:dyDescent="0.2">
      <c r="A17" s="278"/>
      <c r="B17" s="75" t="s">
        <v>228</v>
      </c>
      <c r="C17" s="64">
        <v>60</v>
      </c>
      <c r="D17" s="64">
        <v>56</v>
      </c>
      <c r="E17" s="64">
        <v>116</v>
      </c>
    </row>
    <row r="18" spans="1:5" ht="14.25" customHeight="1" x14ac:dyDescent="0.2">
      <c r="A18" s="278"/>
      <c r="B18" s="75" t="s">
        <v>229</v>
      </c>
      <c r="C18" s="64">
        <v>75</v>
      </c>
      <c r="D18" s="64">
        <v>32</v>
      </c>
      <c r="E18" s="64">
        <v>107</v>
      </c>
    </row>
    <row r="19" spans="1:5" ht="14.25" customHeight="1" x14ac:dyDescent="0.2">
      <c r="A19" s="278"/>
      <c r="B19" s="75" t="s">
        <v>230</v>
      </c>
      <c r="C19" s="64">
        <v>309</v>
      </c>
      <c r="D19" s="64">
        <v>1125</v>
      </c>
      <c r="E19" s="64">
        <v>1434</v>
      </c>
    </row>
    <row r="20" spans="1:5" ht="14.25" customHeight="1" x14ac:dyDescent="0.2">
      <c r="A20" s="278"/>
      <c r="B20" s="75" t="s">
        <v>232</v>
      </c>
      <c r="C20" s="64">
        <v>306</v>
      </c>
      <c r="D20" s="64">
        <v>10</v>
      </c>
      <c r="E20" s="64">
        <v>316</v>
      </c>
    </row>
    <row r="21" spans="1:5" ht="14.25" customHeight="1" x14ac:dyDescent="0.2">
      <c r="A21" s="278"/>
      <c r="B21" s="66" t="s">
        <v>102</v>
      </c>
      <c r="C21" s="60">
        <f>+SUM(C5:C20)</f>
        <v>2955</v>
      </c>
      <c r="D21" s="60">
        <f>+SUM(D5:D20)</f>
        <v>3433</v>
      </c>
      <c r="E21" s="60">
        <f>+SUM(E5:E20)</f>
        <v>6388</v>
      </c>
    </row>
    <row r="22" spans="1:5" ht="14.25" customHeight="1" x14ac:dyDescent="0.2">
      <c r="A22" s="279" t="s">
        <v>262</v>
      </c>
      <c r="B22" s="279"/>
      <c r="C22" s="279"/>
      <c r="D22" s="279"/>
      <c r="E22" s="279"/>
    </row>
    <row r="23" spans="1:5" ht="14.25" customHeight="1" thickBot="1" x14ac:dyDescent="0.25">
      <c r="A23" s="224"/>
      <c r="B23" s="223"/>
      <c r="C23" s="161" t="s">
        <v>100</v>
      </c>
      <c r="D23" s="161" t="s">
        <v>325</v>
      </c>
      <c r="E23" s="161" t="s">
        <v>108</v>
      </c>
    </row>
    <row r="24" spans="1:5" ht="14.25" customHeight="1" thickBot="1" x14ac:dyDescent="0.25">
      <c r="A24" s="280" t="s">
        <v>263</v>
      </c>
      <c r="B24" s="74" t="s">
        <v>208</v>
      </c>
      <c r="C24" s="64">
        <v>73</v>
      </c>
      <c r="D24" s="64">
        <v>37</v>
      </c>
      <c r="E24" s="64">
        <v>110</v>
      </c>
    </row>
    <row r="25" spans="1:5" ht="14.25" customHeight="1" x14ac:dyDescent="0.2">
      <c r="A25" s="280"/>
      <c r="B25" s="75" t="s">
        <v>209</v>
      </c>
      <c r="C25" s="64">
        <v>134</v>
      </c>
      <c r="D25" s="64">
        <v>505</v>
      </c>
      <c r="E25" s="64">
        <v>639</v>
      </c>
    </row>
    <row r="26" spans="1:5" ht="14.25" customHeight="1" x14ac:dyDescent="0.2">
      <c r="A26" s="280"/>
      <c r="B26" s="75" t="s">
        <v>213</v>
      </c>
      <c r="C26" s="64">
        <v>14</v>
      </c>
      <c r="D26" s="64">
        <v>23</v>
      </c>
      <c r="E26" s="64">
        <v>37</v>
      </c>
    </row>
    <row r="27" spans="1:5" ht="14.25" customHeight="1" x14ac:dyDescent="0.2">
      <c r="A27" s="280"/>
      <c r="B27" s="75" t="s">
        <v>214</v>
      </c>
      <c r="C27" s="64">
        <v>56</v>
      </c>
      <c r="D27" s="64">
        <v>4</v>
      </c>
      <c r="E27" s="64">
        <v>60</v>
      </c>
    </row>
    <row r="28" spans="1:5" ht="14.25" customHeight="1" x14ac:dyDescent="0.2">
      <c r="A28" s="280"/>
      <c r="B28" s="75" t="s">
        <v>219</v>
      </c>
      <c r="C28" s="64">
        <v>74</v>
      </c>
      <c r="D28" s="64">
        <v>153</v>
      </c>
      <c r="E28" s="64">
        <v>227</v>
      </c>
    </row>
    <row r="29" spans="1:5" ht="14.25" customHeight="1" x14ac:dyDescent="0.2">
      <c r="A29" s="280"/>
      <c r="B29" s="75" t="s">
        <v>221</v>
      </c>
      <c r="C29" s="64">
        <v>7</v>
      </c>
      <c r="D29" s="64">
        <v>18</v>
      </c>
      <c r="E29" s="64">
        <v>25</v>
      </c>
    </row>
    <row r="30" spans="1:5" ht="14.25" customHeight="1" x14ac:dyDescent="0.2">
      <c r="A30" s="280"/>
      <c r="B30" s="75" t="s">
        <v>224</v>
      </c>
      <c r="C30" s="64">
        <v>92</v>
      </c>
      <c r="D30" s="64">
        <v>21</v>
      </c>
      <c r="E30" s="64">
        <v>113</v>
      </c>
    </row>
    <row r="31" spans="1:5" ht="14.25" customHeight="1" x14ac:dyDescent="0.2">
      <c r="A31" s="280"/>
      <c r="B31" s="75" t="s">
        <v>229</v>
      </c>
      <c r="C31" s="64">
        <v>144</v>
      </c>
      <c r="D31" s="64">
        <v>59</v>
      </c>
      <c r="E31" s="64">
        <v>203</v>
      </c>
    </row>
    <row r="32" spans="1:5" ht="14.25" customHeight="1" x14ac:dyDescent="0.2">
      <c r="A32" s="280"/>
      <c r="B32" s="75" t="s">
        <v>230</v>
      </c>
      <c r="C32" s="64">
        <v>90</v>
      </c>
      <c r="D32" s="64">
        <v>189</v>
      </c>
      <c r="E32" s="64">
        <v>279</v>
      </c>
    </row>
    <row r="33" spans="1:5" ht="14.25" customHeight="1" x14ac:dyDescent="0.2">
      <c r="A33" s="280"/>
      <c r="B33" s="76" t="s">
        <v>102</v>
      </c>
      <c r="C33" s="60">
        <f>+SUM(C24:C32)</f>
        <v>684</v>
      </c>
      <c r="D33" s="60">
        <f>+SUM(D24:D32)</f>
        <v>1009</v>
      </c>
      <c r="E33" s="60">
        <f>+SUM(E24:E32)</f>
        <v>1693</v>
      </c>
    </row>
    <row r="34" spans="1:5" ht="17.25" customHeight="1" x14ac:dyDescent="0.2">
      <c r="A34" s="281" t="s">
        <v>264</v>
      </c>
      <c r="B34" s="75" t="s">
        <v>209</v>
      </c>
      <c r="C34" s="64">
        <v>2</v>
      </c>
      <c r="D34" s="64">
        <v>13</v>
      </c>
      <c r="E34" s="64">
        <v>15</v>
      </c>
    </row>
    <row r="35" spans="1:5" ht="20.25" customHeight="1" x14ac:dyDescent="0.2">
      <c r="A35" s="282"/>
      <c r="B35" s="75" t="s">
        <v>224</v>
      </c>
      <c r="C35" s="64">
        <v>11</v>
      </c>
      <c r="D35" s="64">
        <v>5</v>
      </c>
      <c r="E35" s="64">
        <v>16</v>
      </c>
    </row>
    <row r="36" spans="1:5" s="72" customFormat="1" ht="14.25" customHeight="1" x14ac:dyDescent="0.2">
      <c r="A36" s="282"/>
      <c r="B36" s="176" t="s">
        <v>102</v>
      </c>
      <c r="C36" s="171">
        <f>+SUM(C34:C35)</f>
        <v>13</v>
      </c>
      <c r="D36" s="171">
        <f>+SUM(D34:D35)</f>
        <v>18</v>
      </c>
      <c r="E36" s="171">
        <f>+SUM(E34:E35)</f>
        <v>31</v>
      </c>
    </row>
    <row r="37" spans="1:5" s="72" customFormat="1" ht="12.75" customHeight="1" x14ac:dyDescent="0.2">
      <c r="A37" s="73" t="s">
        <v>84</v>
      </c>
    </row>
    <row r="38" spans="1:5" x14ac:dyDescent="0.2">
      <c r="C38" s="112"/>
      <c r="D38" s="112"/>
      <c r="E38" s="112"/>
    </row>
  </sheetData>
  <mergeCells count="5">
    <mergeCell ref="A5:A21"/>
    <mergeCell ref="A22:E22"/>
    <mergeCell ref="A3:E3"/>
    <mergeCell ref="A24:A33"/>
    <mergeCell ref="A34:A3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B023E"/>
  </sheetPr>
  <dimension ref="A1:J31"/>
  <sheetViews>
    <sheetView zoomScaleNormal="100" workbookViewId="0">
      <pane ySplit="1" topLeftCell="A2" activePane="bottomLeft" state="frozen"/>
      <selection pane="bottomLeft" activeCell="H10" sqref="H10"/>
    </sheetView>
  </sheetViews>
  <sheetFormatPr baseColWidth="10" defaultColWidth="11.375" defaultRowHeight="12.75" x14ac:dyDescent="0.2"/>
  <cols>
    <col min="1" max="1" width="38" customWidth="1"/>
    <col min="2" max="2" width="10" customWidth="1"/>
    <col min="3" max="5" width="22" customWidth="1"/>
    <col min="6" max="6" width="21" customWidth="1"/>
    <col min="7" max="7" width="22" customWidth="1"/>
  </cols>
  <sheetData>
    <row r="1" spans="1:10" ht="24" customHeight="1" x14ac:dyDescent="0.2">
      <c r="A1" s="40" t="s">
        <v>55</v>
      </c>
      <c r="B1" s="112"/>
      <c r="C1" s="112"/>
      <c r="D1" s="112"/>
      <c r="E1" s="112"/>
      <c r="F1" s="112"/>
      <c r="G1" s="112"/>
    </row>
    <row r="2" spans="1:10" ht="14.25" customHeight="1" x14ac:dyDescent="0.2">
      <c r="A2" s="79"/>
      <c r="B2" s="112"/>
    </row>
    <row r="3" spans="1:10" ht="14.25" customHeight="1" x14ac:dyDescent="0.2">
      <c r="A3" s="283" t="s">
        <v>196</v>
      </c>
      <c r="B3" s="284"/>
      <c r="C3" s="284"/>
      <c r="D3" s="284"/>
      <c r="E3" s="284"/>
      <c r="F3" s="284"/>
      <c r="G3" s="285"/>
    </row>
    <row r="4" spans="1:10" ht="14.25" customHeight="1" x14ac:dyDescent="0.2">
      <c r="A4" s="203"/>
      <c r="B4" s="204"/>
      <c r="C4" s="24">
        <v>2021</v>
      </c>
      <c r="D4" s="24">
        <v>2022</v>
      </c>
      <c r="E4" s="24">
        <v>2023</v>
      </c>
      <c r="F4" s="24">
        <v>2024</v>
      </c>
      <c r="G4" s="24">
        <v>2025</v>
      </c>
    </row>
    <row r="5" spans="1:10" ht="14.25" customHeight="1" x14ac:dyDescent="0.2">
      <c r="A5" s="240" t="s">
        <v>245</v>
      </c>
      <c r="B5" s="154" t="s">
        <v>100</v>
      </c>
      <c r="C5" s="36" t="s">
        <v>138</v>
      </c>
      <c r="D5" s="36" t="s">
        <v>138</v>
      </c>
      <c r="E5" s="36" t="s">
        <v>138</v>
      </c>
      <c r="F5" s="36" t="s">
        <v>138</v>
      </c>
      <c r="G5" s="178">
        <v>2927</v>
      </c>
    </row>
    <row r="6" spans="1:10" ht="14.25" customHeight="1" x14ac:dyDescent="0.2">
      <c r="A6" s="237"/>
      <c r="B6" s="154" t="s">
        <v>101</v>
      </c>
      <c r="C6" s="36" t="s">
        <v>138</v>
      </c>
      <c r="D6" s="36" t="s">
        <v>138</v>
      </c>
      <c r="E6" s="36" t="s">
        <v>138</v>
      </c>
      <c r="F6" s="36" t="s">
        <v>138</v>
      </c>
      <c r="G6" s="178">
        <v>3081</v>
      </c>
    </row>
    <row r="7" spans="1:10" ht="14.25" customHeight="1" x14ac:dyDescent="0.2">
      <c r="A7" s="238"/>
      <c r="B7" s="53" t="s">
        <v>102</v>
      </c>
      <c r="C7" s="81" t="s">
        <v>138</v>
      </c>
      <c r="D7" s="81" t="s">
        <v>138</v>
      </c>
      <c r="E7" s="81" t="s">
        <v>138</v>
      </c>
      <c r="F7" s="81" t="s">
        <v>138</v>
      </c>
      <c r="G7" s="179">
        <f>SUM(G5:G6)</f>
        <v>6008</v>
      </c>
    </row>
    <row r="8" spans="1:10" ht="14.25" customHeight="1" x14ac:dyDescent="0.2">
      <c r="A8" s="240" t="s">
        <v>246</v>
      </c>
      <c r="B8" s="154" t="s">
        <v>100</v>
      </c>
      <c r="C8" s="36" t="s">
        <v>138</v>
      </c>
      <c r="D8" s="36" t="s">
        <v>138</v>
      </c>
      <c r="E8" s="36" t="s">
        <v>138</v>
      </c>
      <c r="F8" s="36" t="s">
        <v>138</v>
      </c>
      <c r="G8" s="162">
        <f>(G5)/+(G5+'Q22.'!G4)</f>
        <v>0.89346764346764351</v>
      </c>
    </row>
    <row r="9" spans="1:10" ht="14.25" customHeight="1" x14ac:dyDescent="0.2">
      <c r="A9" s="237"/>
      <c r="B9" s="154" t="s">
        <v>101</v>
      </c>
      <c r="C9" s="36" t="s">
        <v>138</v>
      </c>
      <c r="D9" s="36" t="s">
        <v>138</v>
      </c>
      <c r="E9" s="36" t="s">
        <v>138</v>
      </c>
      <c r="F9" s="36" t="s">
        <v>138</v>
      </c>
      <c r="G9" s="162">
        <f>(G6)/+(G6+'Q22.'!G5)</f>
        <v>0.8715700141442716</v>
      </c>
    </row>
    <row r="10" spans="1:10" ht="14.25" customHeight="1" x14ac:dyDescent="0.2">
      <c r="A10" s="238"/>
      <c r="B10" s="53" t="s">
        <v>102</v>
      </c>
      <c r="C10" s="92"/>
      <c r="D10" s="92"/>
      <c r="E10" s="92"/>
      <c r="F10" s="92"/>
      <c r="G10" s="177">
        <f>(G7)/+(G7+'Q22.'!G6)</f>
        <v>0.8821024812802819</v>
      </c>
    </row>
    <row r="11" spans="1:10" ht="14.25" customHeight="1" x14ac:dyDescent="0.2">
      <c r="A11" s="240" t="s">
        <v>247</v>
      </c>
      <c r="B11" s="154" t="s">
        <v>100</v>
      </c>
      <c r="C11" s="36" t="s">
        <v>138</v>
      </c>
      <c r="D11" s="36" t="s">
        <v>138</v>
      </c>
      <c r="E11" s="36" t="s">
        <v>138</v>
      </c>
      <c r="F11" s="36" t="s">
        <v>138</v>
      </c>
      <c r="G11" s="36">
        <v>0.93020304568527923</v>
      </c>
    </row>
    <row r="12" spans="1:10" ht="14.25" customHeight="1" x14ac:dyDescent="0.2">
      <c r="A12" s="237"/>
      <c r="B12" s="154" t="s">
        <v>101</v>
      </c>
      <c r="C12" s="36" t="s">
        <v>138</v>
      </c>
      <c r="D12" s="36" t="s">
        <v>138</v>
      </c>
      <c r="E12" s="36" t="s">
        <v>138</v>
      </c>
      <c r="F12" s="36" t="s">
        <v>138</v>
      </c>
      <c r="G12" s="36">
        <v>0.96858140272929227</v>
      </c>
    </row>
    <row r="13" spans="1:10" ht="14.25" customHeight="1" x14ac:dyDescent="0.2">
      <c r="A13" s="237"/>
      <c r="B13" s="81" t="s">
        <v>102</v>
      </c>
      <c r="C13" s="81" t="s">
        <v>138</v>
      </c>
      <c r="D13" s="81" t="s">
        <v>138</v>
      </c>
      <c r="E13" s="81" t="s">
        <v>138</v>
      </c>
      <c r="F13" s="81" t="s">
        <v>138</v>
      </c>
      <c r="G13" s="53">
        <v>0.95399999999999996</v>
      </c>
      <c r="H13" s="91"/>
      <c r="I13" s="91"/>
      <c r="J13" s="90"/>
    </row>
    <row r="14" spans="1:10" ht="14.25" customHeight="1" x14ac:dyDescent="0.2">
      <c r="A14" s="240" t="s">
        <v>248</v>
      </c>
      <c r="B14" s="154" t="s">
        <v>100</v>
      </c>
      <c r="C14" s="36" t="s">
        <v>138</v>
      </c>
      <c r="D14" s="36" t="s">
        <v>138</v>
      </c>
      <c r="E14" s="36" t="s">
        <v>138</v>
      </c>
      <c r="F14" s="36" t="s">
        <v>138</v>
      </c>
      <c r="G14" s="36">
        <v>7.0000000000000007E-2</v>
      </c>
      <c r="H14" s="91"/>
      <c r="I14" s="91"/>
      <c r="J14" s="90"/>
    </row>
    <row r="15" spans="1:10" ht="14.25" customHeight="1" x14ac:dyDescent="0.2">
      <c r="A15" s="237"/>
      <c r="B15" s="154" t="s">
        <v>101</v>
      </c>
      <c r="C15" s="36" t="s">
        <v>138</v>
      </c>
      <c r="D15" s="36" t="s">
        <v>138</v>
      </c>
      <c r="E15" s="36" t="s">
        <v>138</v>
      </c>
      <c r="F15" s="36" t="s">
        <v>138</v>
      </c>
      <c r="G15" s="36">
        <v>3.1E-2</v>
      </c>
      <c r="H15" s="91"/>
      <c r="I15" s="91"/>
      <c r="J15" s="90"/>
    </row>
    <row r="16" spans="1:10" ht="14.25" customHeight="1" x14ac:dyDescent="0.2">
      <c r="A16" s="238"/>
      <c r="B16" s="81" t="s">
        <v>102</v>
      </c>
      <c r="C16" s="81" t="s">
        <v>138</v>
      </c>
      <c r="D16" s="81" t="s">
        <v>138</v>
      </c>
      <c r="E16" s="81" t="s">
        <v>138</v>
      </c>
      <c r="F16" s="81" t="s">
        <v>138</v>
      </c>
      <c r="G16" s="53">
        <v>4.5999999999999999E-2</v>
      </c>
      <c r="H16" s="91"/>
      <c r="I16" s="91"/>
      <c r="J16" s="90"/>
    </row>
    <row r="17" spans="1:10" ht="14.25" customHeight="1" x14ac:dyDescent="0.2">
      <c r="A17" s="286" t="s">
        <v>257</v>
      </c>
      <c r="B17" s="287"/>
      <c r="C17" s="287"/>
      <c r="D17" s="287"/>
      <c r="E17" s="287"/>
      <c r="F17" s="287"/>
      <c r="G17" s="288"/>
      <c r="H17" s="90"/>
    </row>
    <row r="18" spans="1:10" ht="14.25" customHeight="1" x14ac:dyDescent="0.2">
      <c r="A18" s="205"/>
      <c r="B18" s="206"/>
      <c r="C18" s="24">
        <v>2021</v>
      </c>
      <c r="D18" s="24">
        <v>2022</v>
      </c>
      <c r="E18" s="24">
        <v>2023</v>
      </c>
      <c r="F18" s="24">
        <v>2024</v>
      </c>
      <c r="G18" s="24">
        <v>2025</v>
      </c>
      <c r="H18" s="90"/>
    </row>
    <row r="19" spans="1:10" ht="14.25" customHeight="1" x14ac:dyDescent="0.2">
      <c r="A19" s="240" t="s">
        <v>245</v>
      </c>
      <c r="B19" s="154" t="s">
        <v>100</v>
      </c>
      <c r="C19" s="180">
        <v>4604</v>
      </c>
      <c r="D19" s="180">
        <v>5083</v>
      </c>
      <c r="E19" s="180">
        <v>5358</v>
      </c>
      <c r="F19" s="180">
        <v>4903</v>
      </c>
      <c r="G19" s="178">
        <v>663</v>
      </c>
    </row>
    <row r="20" spans="1:10" ht="14.25" customHeight="1" x14ac:dyDescent="0.2">
      <c r="A20" s="237"/>
      <c r="B20" s="154" t="s">
        <v>101</v>
      </c>
      <c r="C20" s="180">
        <v>5206</v>
      </c>
      <c r="D20" s="180">
        <v>5947</v>
      </c>
      <c r="E20" s="180">
        <v>6750</v>
      </c>
      <c r="F20" s="180">
        <v>5726</v>
      </c>
      <c r="G20" s="178">
        <v>969</v>
      </c>
    </row>
    <row r="21" spans="1:10" ht="14.25" customHeight="1" x14ac:dyDescent="0.2">
      <c r="A21" s="238"/>
      <c r="B21" s="53" t="s">
        <v>102</v>
      </c>
      <c r="C21" s="179">
        <f>SUM(C19:C20)</f>
        <v>9810</v>
      </c>
      <c r="D21" s="179">
        <f>SUM(D19:D20)</f>
        <v>11030</v>
      </c>
      <c r="E21" s="179">
        <f>SUM(E19:E20)</f>
        <v>12108</v>
      </c>
      <c r="F21" s="179">
        <f>SUM(F19:F20)</f>
        <v>10629</v>
      </c>
      <c r="G21" s="179">
        <f>SUM(G19:G20)</f>
        <v>1632</v>
      </c>
    </row>
    <row r="22" spans="1:10" ht="14.25" customHeight="1" x14ac:dyDescent="0.2">
      <c r="A22" s="240" t="s">
        <v>246</v>
      </c>
      <c r="B22" s="154" t="s">
        <v>100</v>
      </c>
      <c r="C22" s="162">
        <f>(C19)/+(C19+'Q22.'!C17)</f>
        <v>0.91024120205614867</v>
      </c>
      <c r="D22" s="162">
        <f>(D19)/+(D19+'Q22.'!D17)</f>
        <v>0.89269406392694062</v>
      </c>
      <c r="E22" s="162">
        <f>(E19)/+(E19+'Q22.'!E17)</f>
        <v>0.90308444294623291</v>
      </c>
      <c r="F22" s="162">
        <f>(F19)/+(F19+'Q22.'!F17)</f>
        <v>0.89798534798534801</v>
      </c>
      <c r="G22" s="162">
        <f>(G19)/+(G19+'Q22.'!G17)</f>
        <v>0.95121951219512191</v>
      </c>
    </row>
    <row r="23" spans="1:10" ht="14.25" customHeight="1" x14ac:dyDescent="0.2">
      <c r="A23" s="237"/>
      <c r="B23" s="154" t="s">
        <v>101</v>
      </c>
      <c r="C23" s="162">
        <f>(C20)/+(C20+'Q22.'!C18)</f>
        <v>0.92436079545454541</v>
      </c>
      <c r="D23" s="162">
        <f>(D20)/+(D20+'Q22.'!D18)</f>
        <v>0.90683135102165291</v>
      </c>
      <c r="E23" s="162">
        <f>(E20)/+(E20+'Q22.'!E18)</f>
        <v>0.91191569845987575</v>
      </c>
      <c r="F23" s="162">
        <f>(F20)/+(F20+'Q22.'!F18)</f>
        <v>0.9055827929780168</v>
      </c>
      <c r="G23" s="162">
        <f>(G20)/+(G20+'Q22.'!G18)</f>
        <v>0.94352482960077899</v>
      </c>
    </row>
    <row r="24" spans="1:10" ht="14.25" customHeight="1" x14ac:dyDescent="0.2">
      <c r="A24" s="238"/>
      <c r="B24" s="53" t="s">
        <v>102</v>
      </c>
      <c r="C24" s="177">
        <f>(C21)/+(C21+'Q22.'!C19)</f>
        <v>0.91768007483629566</v>
      </c>
      <c r="D24" s="177">
        <f>(D21)/+(D21+'Q22.'!D19)</f>
        <v>0.90026118184786152</v>
      </c>
      <c r="E24" s="177">
        <f>(E21)/+(E21+'Q22.'!E19)</f>
        <v>0.90798650168728912</v>
      </c>
      <c r="F24" s="177">
        <f>(F21)/+(F21+'Q22.'!F19)</f>
        <v>0.90206229313417641</v>
      </c>
      <c r="G24" s="177">
        <f>(G21)/+(G21+'Q22.'!G19)</f>
        <v>0.94663573085846864</v>
      </c>
    </row>
    <row r="25" spans="1:10" ht="14.25" customHeight="1" x14ac:dyDescent="0.2">
      <c r="A25" s="240" t="s">
        <v>247</v>
      </c>
      <c r="B25" s="154" t="s">
        <v>100</v>
      </c>
      <c r="C25" s="36">
        <v>0.95938314509122502</v>
      </c>
      <c r="D25" s="36">
        <v>0.94688176273854019</v>
      </c>
      <c r="E25" s="36">
        <v>0.93654348637551321</v>
      </c>
      <c r="F25" s="36">
        <v>0.93289822557617785</v>
      </c>
      <c r="G25" s="36">
        <v>0.97586726998491702</v>
      </c>
    </row>
    <row r="26" spans="1:10" ht="14.25" customHeight="1" x14ac:dyDescent="0.2">
      <c r="A26" s="237"/>
      <c r="B26" s="154" t="s">
        <v>101</v>
      </c>
      <c r="C26" s="36">
        <v>0.97253169419900121</v>
      </c>
      <c r="D26" s="36">
        <v>0.97427274255927354</v>
      </c>
      <c r="E26" s="36">
        <v>0.97896296296296292</v>
      </c>
      <c r="F26" s="36">
        <v>0.97520083828152293</v>
      </c>
      <c r="G26" s="36">
        <v>0.98142414860681115</v>
      </c>
    </row>
    <row r="27" spans="1:10" ht="14.25" customHeight="1" x14ac:dyDescent="0.2">
      <c r="A27" s="237"/>
      <c r="B27" s="53" t="s">
        <v>102</v>
      </c>
      <c r="C27" s="53">
        <v>0.96636085626911306</v>
      </c>
      <c r="D27" s="53">
        <v>0.96165004533091569</v>
      </c>
      <c r="E27" s="53">
        <v>0.96019160885365051</v>
      </c>
      <c r="F27" s="53">
        <v>0.9556872706745696</v>
      </c>
      <c r="G27" s="53">
        <v>0.97916666666666663</v>
      </c>
      <c r="I27" s="91"/>
      <c r="J27" s="90"/>
    </row>
    <row r="28" spans="1:10" ht="14.25" customHeight="1" x14ac:dyDescent="0.2">
      <c r="A28" s="240" t="s">
        <v>248</v>
      </c>
      <c r="B28" s="154" t="s">
        <v>100</v>
      </c>
      <c r="C28" s="36">
        <v>4.061685490877498E-2</v>
      </c>
      <c r="D28" s="36">
        <v>5.3118237261459769E-2</v>
      </c>
      <c r="E28" s="36">
        <v>6.3456513624486746E-2</v>
      </c>
      <c r="F28" s="36">
        <v>6.7101774423822147E-2</v>
      </c>
      <c r="G28" s="36">
        <v>2.4132730015082961E-2</v>
      </c>
    </row>
    <row r="29" spans="1:10" ht="14.25" customHeight="1" x14ac:dyDescent="0.2">
      <c r="A29" s="237"/>
      <c r="B29" s="154" t="s">
        <v>101</v>
      </c>
      <c r="C29" s="36">
        <v>2.7468305800998849E-2</v>
      </c>
      <c r="D29" s="36">
        <v>2.5727257440726421E-2</v>
      </c>
      <c r="E29" s="36">
        <v>2.1037037037037042E-2</v>
      </c>
      <c r="F29" s="36">
        <v>2.4799161718477122E-2</v>
      </c>
      <c r="G29" s="36">
        <v>1.857585139318885E-2</v>
      </c>
    </row>
    <row r="30" spans="1:10" ht="14.25" customHeight="1" x14ac:dyDescent="0.2">
      <c r="A30" s="238"/>
      <c r="B30" s="53" t="s">
        <v>102</v>
      </c>
      <c r="C30" s="53">
        <v>3.3639143730886799E-2</v>
      </c>
      <c r="D30" s="53">
        <v>3.8349954669084307E-2</v>
      </c>
      <c r="E30" s="53">
        <v>3.9808391146349487E-2</v>
      </c>
      <c r="F30" s="53">
        <v>4.43127293254304E-2</v>
      </c>
      <c r="G30" s="53">
        <v>2.083333333333337E-2</v>
      </c>
    </row>
    <row r="31" spans="1:10" ht="12.75" customHeight="1" x14ac:dyDescent="0.2">
      <c r="A31" s="20" t="s">
        <v>84</v>
      </c>
    </row>
  </sheetData>
  <mergeCells count="10">
    <mergeCell ref="A3:G3"/>
    <mergeCell ref="A25:A27"/>
    <mergeCell ref="A14:A16"/>
    <mergeCell ref="A11:A13"/>
    <mergeCell ref="A28:A30"/>
    <mergeCell ref="A5:A7"/>
    <mergeCell ref="A8:A10"/>
    <mergeCell ref="A22:A24"/>
    <mergeCell ref="A19:A21"/>
    <mergeCell ref="A17:G17"/>
  </mergeCells>
  <pageMargins left="0.7" right="0.7" top="0.75" bottom="0.75" header="0.3" footer="0.3"/>
  <pageSetup paperSize="9" orientation="portrait" r:id="rId1"/>
  <ignoredErrors>
    <ignoredError sqref="C21:G21 G7" formulaRange="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CB023E"/>
  </sheetPr>
  <dimension ref="A1:H29"/>
  <sheetViews>
    <sheetView zoomScaleNormal="100" workbookViewId="0">
      <pane ySplit="1" topLeftCell="A2" activePane="bottomLeft" state="frozen"/>
      <selection pane="bottomLeft" activeCell="A35" sqref="A35"/>
    </sheetView>
  </sheetViews>
  <sheetFormatPr baseColWidth="10" defaultColWidth="11.375" defaultRowHeight="12.75" x14ac:dyDescent="0.2"/>
  <cols>
    <col min="1" max="1" width="38" customWidth="1"/>
    <col min="2" max="2" width="10" customWidth="1"/>
    <col min="3" max="7" width="21" customWidth="1"/>
  </cols>
  <sheetData>
    <row r="1" spans="1:8" ht="24" customHeight="1" x14ac:dyDescent="0.2">
      <c r="A1" s="40" t="s">
        <v>57</v>
      </c>
      <c r="B1" s="112"/>
      <c r="C1" s="112"/>
      <c r="D1" s="112"/>
      <c r="E1" s="112"/>
      <c r="F1" s="112"/>
      <c r="G1" s="155"/>
    </row>
    <row r="2" spans="1:8" s="72" customFormat="1" ht="14.25" customHeight="1" x14ac:dyDescent="0.2">
      <c r="A2" s="196"/>
      <c r="B2" s="131"/>
      <c r="C2" s="24">
        <v>2021</v>
      </c>
      <c r="D2" s="24">
        <v>2022</v>
      </c>
      <c r="E2" s="24">
        <v>2023</v>
      </c>
      <c r="F2" s="24">
        <v>2024</v>
      </c>
      <c r="G2" s="24">
        <v>2025</v>
      </c>
    </row>
    <row r="3" spans="1:8" s="72" customFormat="1" ht="14.25" customHeight="1" x14ac:dyDescent="0.2">
      <c r="A3" s="289" t="s">
        <v>196</v>
      </c>
      <c r="B3" s="289"/>
      <c r="C3" s="289"/>
      <c r="D3" s="289"/>
      <c r="E3" s="289"/>
      <c r="F3" s="289"/>
      <c r="G3" s="289"/>
    </row>
    <row r="4" spans="1:8" s="72" customFormat="1" ht="14.25" customHeight="1" x14ac:dyDescent="0.2">
      <c r="A4" s="253" t="s">
        <v>251</v>
      </c>
      <c r="B4" s="154" t="s">
        <v>100</v>
      </c>
      <c r="C4" s="36" t="s">
        <v>138</v>
      </c>
      <c r="D4" s="36" t="s">
        <v>138</v>
      </c>
      <c r="E4" s="36" t="s">
        <v>138</v>
      </c>
      <c r="F4" s="36" t="s">
        <v>138</v>
      </c>
      <c r="G4" s="78">
        <v>349</v>
      </c>
    </row>
    <row r="5" spans="1:8" ht="14.25" customHeight="1" x14ac:dyDescent="0.2">
      <c r="A5" s="254"/>
      <c r="B5" s="154" t="s">
        <v>101</v>
      </c>
      <c r="C5" s="36" t="s">
        <v>138</v>
      </c>
      <c r="D5" s="36" t="s">
        <v>138</v>
      </c>
      <c r="E5" s="36" t="s">
        <v>138</v>
      </c>
      <c r="F5" s="36" t="s">
        <v>138</v>
      </c>
      <c r="G5" s="78">
        <v>454</v>
      </c>
    </row>
    <row r="6" spans="1:8" ht="14.25" customHeight="1" x14ac:dyDescent="0.2">
      <c r="A6" s="255"/>
      <c r="B6" s="53" t="s">
        <v>102</v>
      </c>
      <c r="C6" s="81" t="s">
        <v>138</v>
      </c>
      <c r="D6" s="81" t="s">
        <v>138</v>
      </c>
      <c r="E6" s="81" t="s">
        <v>138</v>
      </c>
      <c r="F6" s="81" t="s">
        <v>138</v>
      </c>
      <c r="G6" s="80">
        <f>SUM(G4:G5)</f>
        <v>803</v>
      </c>
    </row>
    <row r="7" spans="1:8" ht="14.25" customHeight="1" x14ac:dyDescent="0.2">
      <c r="A7" s="253" t="s">
        <v>252</v>
      </c>
      <c r="B7" s="154" t="s">
        <v>100</v>
      </c>
      <c r="C7" s="36" t="s">
        <v>138</v>
      </c>
      <c r="D7" s="36" t="s">
        <v>138</v>
      </c>
      <c r="E7" s="36" t="s">
        <v>138</v>
      </c>
      <c r="F7" s="36" t="s">
        <v>138</v>
      </c>
      <c r="G7" s="93">
        <f>1-'Q21.'!G8</f>
        <v>0.10653235653235649</v>
      </c>
    </row>
    <row r="8" spans="1:8" ht="14.25" customHeight="1" x14ac:dyDescent="0.2">
      <c r="A8" s="254"/>
      <c r="B8" s="154" t="s">
        <v>101</v>
      </c>
      <c r="C8" s="36" t="s">
        <v>138</v>
      </c>
      <c r="D8" s="36" t="s">
        <v>138</v>
      </c>
      <c r="E8" s="36" t="s">
        <v>138</v>
      </c>
      <c r="F8" s="36" t="s">
        <v>138</v>
      </c>
      <c r="G8" s="93">
        <f>1-'Q21.'!G9</f>
        <v>0.1284299858557284</v>
      </c>
    </row>
    <row r="9" spans="1:8" ht="14.25" customHeight="1" x14ac:dyDescent="0.2">
      <c r="A9" s="254"/>
      <c r="B9" s="191" t="s">
        <v>102</v>
      </c>
      <c r="C9" s="192" t="s">
        <v>138</v>
      </c>
      <c r="D9" s="192" t="s">
        <v>138</v>
      </c>
      <c r="E9" s="192" t="s">
        <v>138</v>
      </c>
      <c r="F9" s="193" t="s">
        <v>138</v>
      </c>
      <c r="G9" s="94">
        <f>1-'Q21.'!G10</f>
        <v>0.1178975187197181</v>
      </c>
    </row>
    <row r="10" spans="1:8" ht="14.25" customHeight="1" x14ac:dyDescent="0.2">
      <c r="A10" s="253" t="s">
        <v>265</v>
      </c>
      <c r="B10" s="194" t="s">
        <v>100</v>
      </c>
      <c r="C10" s="195" t="s">
        <v>138</v>
      </c>
      <c r="D10" s="195" t="s">
        <v>138</v>
      </c>
      <c r="E10" s="195" t="s">
        <v>138</v>
      </c>
      <c r="F10" s="195" t="s">
        <v>138</v>
      </c>
      <c r="G10" s="195">
        <v>7.6923076923076927E-2</v>
      </c>
    </row>
    <row r="11" spans="1:8" ht="14.25" customHeight="1" x14ac:dyDescent="0.2">
      <c r="A11" s="254"/>
      <c r="B11" s="154" t="s">
        <v>101</v>
      </c>
      <c r="C11" s="36" t="s">
        <v>138</v>
      </c>
      <c r="D11" s="36" t="s">
        <v>138</v>
      </c>
      <c r="E11" s="36" t="s">
        <v>138</v>
      </c>
      <c r="F11" s="36" t="s">
        <v>138</v>
      </c>
      <c r="G11" s="36">
        <v>0.14578587699316631</v>
      </c>
    </row>
    <row r="12" spans="1:8" ht="14.25" customHeight="1" x14ac:dyDescent="0.2">
      <c r="A12" s="254"/>
      <c r="B12" s="53" t="s">
        <v>102</v>
      </c>
      <c r="C12" s="81" t="s">
        <v>138</v>
      </c>
      <c r="D12" s="81" t="s">
        <v>138</v>
      </c>
      <c r="E12" s="81" t="s">
        <v>138</v>
      </c>
      <c r="F12" s="81" t="s">
        <v>138</v>
      </c>
      <c r="G12" s="53">
        <v>0.117177097203728</v>
      </c>
    </row>
    <row r="13" spans="1:8" ht="14.25" customHeight="1" x14ac:dyDescent="0.2">
      <c r="A13" s="253" t="s">
        <v>254</v>
      </c>
      <c r="B13" s="154" t="s">
        <v>100</v>
      </c>
      <c r="C13" s="36" t="s">
        <v>138</v>
      </c>
      <c r="D13" s="36" t="s">
        <v>138</v>
      </c>
      <c r="E13" s="36" t="s">
        <v>138</v>
      </c>
      <c r="F13" s="36" t="s">
        <v>138</v>
      </c>
      <c r="G13" s="36">
        <v>0.92307692307692313</v>
      </c>
    </row>
    <row r="14" spans="1:8" ht="14.25" customHeight="1" x14ac:dyDescent="0.2">
      <c r="A14" s="254"/>
      <c r="B14" s="154" t="s">
        <v>101</v>
      </c>
      <c r="C14" s="36" t="s">
        <v>138</v>
      </c>
      <c r="D14" s="36" t="s">
        <v>138</v>
      </c>
      <c r="E14" s="36" t="s">
        <v>138</v>
      </c>
      <c r="F14" s="36" t="s">
        <v>138</v>
      </c>
      <c r="G14" s="36">
        <v>0.85421412300683375</v>
      </c>
    </row>
    <row r="15" spans="1:8" ht="14.25" customHeight="1" x14ac:dyDescent="0.2">
      <c r="A15" s="255"/>
      <c r="B15" s="53" t="s">
        <v>102</v>
      </c>
      <c r="C15" s="81" t="s">
        <v>138</v>
      </c>
      <c r="D15" s="81" t="s">
        <v>138</v>
      </c>
      <c r="E15" s="81" t="s">
        <v>138</v>
      </c>
      <c r="F15" s="81" t="s">
        <v>138</v>
      </c>
      <c r="G15" s="53">
        <v>0.88282290279627196</v>
      </c>
      <c r="H15" s="72"/>
    </row>
    <row r="16" spans="1:8" ht="14.25" customHeight="1" x14ac:dyDescent="0.2">
      <c r="A16" s="289" t="s">
        <v>257</v>
      </c>
      <c r="B16" s="289"/>
      <c r="C16" s="289"/>
      <c r="D16" s="289"/>
      <c r="E16" s="289"/>
      <c r="F16" s="289"/>
      <c r="G16" s="289"/>
      <c r="H16" s="72"/>
    </row>
    <row r="17" spans="1:7" ht="14.25" customHeight="1" x14ac:dyDescent="0.2">
      <c r="A17" s="253" t="s">
        <v>251</v>
      </c>
      <c r="B17" s="154" t="s">
        <v>100</v>
      </c>
      <c r="C17" s="77">
        <v>454</v>
      </c>
      <c r="D17" s="77">
        <v>611</v>
      </c>
      <c r="E17" s="77">
        <v>575</v>
      </c>
      <c r="F17" s="77">
        <v>557</v>
      </c>
      <c r="G17" s="78">
        <v>34</v>
      </c>
    </row>
    <row r="18" spans="1:7" ht="14.25" customHeight="1" x14ac:dyDescent="0.2">
      <c r="A18" s="254"/>
      <c r="B18" s="154" t="s">
        <v>101</v>
      </c>
      <c r="C18" s="77">
        <v>426</v>
      </c>
      <c r="D18" s="77">
        <v>611</v>
      </c>
      <c r="E18" s="77">
        <v>652</v>
      </c>
      <c r="F18" s="77">
        <v>597</v>
      </c>
      <c r="G18" s="78">
        <v>58</v>
      </c>
    </row>
    <row r="19" spans="1:7" ht="14.25" customHeight="1" x14ac:dyDescent="0.2">
      <c r="A19" s="255"/>
      <c r="B19" s="53" t="s">
        <v>102</v>
      </c>
      <c r="C19" s="80">
        <f>SUM(C17:C18)</f>
        <v>880</v>
      </c>
      <c r="D19" s="80">
        <f>SUM(D17:D18)</f>
        <v>1222</v>
      </c>
      <c r="E19" s="80">
        <f>SUM(E17:E18)</f>
        <v>1227</v>
      </c>
      <c r="F19" s="80">
        <f>SUM(F17:F18)</f>
        <v>1154</v>
      </c>
      <c r="G19" s="80">
        <f>SUM(G17:G18)</f>
        <v>92</v>
      </c>
    </row>
    <row r="20" spans="1:7" ht="14.25" customHeight="1" x14ac:dyDescent="0.2">
      <c r="A20" s="253" t="s">
        <v>252</v>
      </c>
      <c r="B20" s="154" t="s">
        <v>100</v>
      </c>
      <c r="C20" s="93">
        <f>1-'Q21.'!C22</f>
        <v>8.9758797943851332E-2</v>
      </c>
      <c r="D20" s="93">
        <f>1-'Q21.'!D22</f>
        <v>0.10730593607305938</v>
      </c>
      <c r="E20" s="93">
        <f>1-'Q21.'!E22</f>
        <v>9.6915557053767087E-2</v>
      </c>
      <c r="F20" s="93">
        <f>1-'Q21.'!F22</f>
        <v>0.10201465201465199</v>
      </c>
      <c r="G20" s="93">
        <f>1-'Q21.'!G22</f>
        <v>4.8780487804878092E-2</v>
      </c>
    </row>
    <row r="21" spans="1:7" ht="14.25" customHeight="1" x14ac:dyDescent="0.2">
      <c r="A21" s="254"/>
      <c r="B21" s="154" t="s">
        <v>101</v>
      </c>
      <c r="C21" s="93">
        <f>1-'Q21.'!C23</f>
        <v>7.5639204545454586E-2</v>
      </c>
      <c r="D21" s="93">
        <f>1-'Q21.'!D23</f>
        <v>9.3168648978347091E-2</v>
      </c>
      <c r="E21" s="93">
        <f>1-'Q21.'!E23</f>
        <v>8.8084301540124255E-2</v>
      </c>
      <c r="F21" s="93">
        <f>1-'Q21.'!F23</f>
        <v>9.4417207021983196E-2</v>
      </c>
      <c r="G21" s="93">
        <f>1-'Q21.'!G23</f>
        <v>5.6475170399221009E-2</v>
      </c>
    </row>
    <row r="22" spans="1:7" ht="14.25" customHeight="1" x14ac:dyDescent="0.2">
      <c r="A22" s="255"/>
      <c r="B22" s="53" t="s">
        <v>102</v>
      </c>
      <c r="C22" s="94">
        <f>1-'Q21.'!C24</f>
        <v>8.2319925163704344E-2</v>
      </c>
      <c r="D22" s="94">
        <f>1-'Q21.'!D24</f>
        <v>9.9738818152138475E-2</v>
      </c>
      <c r="E22" s="94">
        <f>1-'Q21.'!E24</f>
        <v>9.2013498312710884E-2</v>
      </c>
      <c r="F22" s="94">
        <f>1-'Q21.'!F24</f>
        <v>9.7937706865823593E-2</v>
      </c>
      <c r="G22" s="94">
        <f>1-'Q21.'!G24</f>
        <v>5.3364269141531362E-2</v>
      </c>
    </row>
    <row r="23" spans="1:7" x14ac:dyDescent="0.2">
      <c r="A23" s="290" t="s">
        <v>265</v>
      </c>
      <c r="B23" s="194" t="s">
        <v>100</v>
      </c>
      <c r="C23" s="195">
        <v>0.1696035242290749</v>
      </c>
      <c r="D23" s="195">
        <v>0.14893617021276601</v>
      </c>
      <c r="E23" s="195">
        <v>9.3913043478260863E-2</v>
      </c>
      <c r="F23" s="195">
        <v>6.4631956912028707E-2</v>
      </c>
      <c r="G23" s="195">
        <v>8.8235294117647065E-2</v>
      </c>
    </row>
    <row r="24" spans="1:7" x14ac:dyDescent="0.2">
      <c r="A24" s="254"/>
      <c r="B24" s="154" t="s">
        <v>101</v>
      </c>
      <c r="C24" s="36">
        <v>0.136150234741784</v>
      </c>
      <c r="D24" s="36">
        <v>0.15057283142389519</v>
      </c>
      <c r="E24" s="36">
        <v>8.1288343558282211E-2</v>
      </c>
      <c r="F24" s="36">
        <v>0.1038525963149079</v>
      </c>
      <c r="G24" s="36">
        <v>8.6206896551724144E-2</v>
      </c>
    </row>
    <row r="25" spans="1:7" x14ac:dyDescent="0.2">
      <c r="A25" s="254"/>
      <c r="B25" s="53" t="s">
        <v>102</v>
      </c>
      <c r="C25" s="53">
        <v>0.15340909090909091</v>
      </c>
      <c r="D25" s="53">
        <v>0.14975450081833061</v>
      </c>
      <c r="E25" s="53">
        <v>8.7204563977180113E-2</v>
      </c>
      <c r="F25" s="53">
        <v>8.4922010398613523E-2</v>
      </c>
      <c r="G25" s="53">
        <v>8.6956521739130432E-2</v>
      </c>
    </row>
    <row r="26" spans="1:7" x14ac:dyDescent="0.2">
      <c r="A26" s="253" t="s">
        <v>254</v>
      </c>
      <c r="B26" s="154" t="s">
        <v>100</v>
      </c>
      <c r="C26" s="36">
        <v>0.83039647577092512</v>
      </c>
      <c r="D26" s="36">
        <v>0.85106382978723405</v>
      </c>
      <c r="E26" s="36">
        <v>0.9060869565217391</v>
      </c>
      <c r="F26" s="36">
        <v>0.93536804308797128</v>
      </c>
      <c r="G26" s="36">
        <v>0.91176470588235292</v>
      </c>
    </row>
    <row r="27" spans="1:7" x14ac:dyDescent="0.2">
      <c r="A27" s="254"/>
      <c r="B27" s="154" t="s">
        <v>101</v>
      </c>
      <c r="C27" s="36">
        <v>0.863849765258216</v>
      </c>
      <c r="D27" s="36">
        <v>0.84942716857610479</v>
      </c>
      <c r="E27" s="36">
        <v>0.91871165644171782</v>
      </c>
      <c r="F27" s="36">
        <v>0.89614740368509216</v>
      </c>
      <c r="G27" s="36">
        <v>0.91379310344827591</v>
      </c>
    </row>
    <row r="28" spans="1:7" x14ac:dyDescent="0.2">
      <c r="A28" s="255"/>
      <c r="B28" s="53" t="s">
        <v>102</v>
      </c>
      <c r="C28" s="53">
        <v>0.84659090909090895</v>
      </c>
      <c r="D28" s="53">
        <v>0.85024549918166936</v>
      </c>
      <c r="E28" s="53">
        <v>0.91279543602281987</v>
      </c>
      <c r="F28" s="53">
        <v>0.91507798960138653</v>
      </c>
      <c r="G28" s="53">
        <v>0.91304347826086951</v>
      </c>
    </row>
    <row r="29" spans="1:7" x14ac:dyDescent="0.2">
      <c r="A29" s="181" t="s">
        <v>84</v>
      </c>
    </row>
  </sheetData>
  <mergeCells count="10">
    <mergeCell ref="A4:A6"/>
    <mergeCell ref="A3:G3"/>
    <mergeCell ref="A16:G16"/>
    <mergeCell ref="A26:A28"/>
    <mergeCell ref="A10:A12"/>
    <mergeCell ref="A13:A15"/>
    <mergeCell ref="A23:A25"/>
    <mergeCell ref="A7:A9"/>
    <mergeCell ref="A20:A22"/>
    <mergeCell ref="A17:A19"/>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CB023E"/>
    <pageSetUpPr fitToPage="1"/>
  </sheetPr>
  <dimension ref="A1:AKR23"/>
  <sheetViews>
    <sheetView showGridLines="0" zoomScale="120" zoomScaleNormal="120" workbookViewId="0">
      <pane ySplit="1" topLeftCell="A2" activePane="bottomLeft" state="frozen"/>
      <selection pane="bottomLeft" activeCell="F15" sqref="F15"/>
    </sheetView>
  </sheetViews>
  <sheetFormatPr baseColWidth="10" defaultColWidth="12" defaultRowHeight="12.75" x14ac:dyDescent="0.2"/>
  <cols>
    <col min="1" max="1" width="38" style="2" customWidth="1"/>
    <col min="2" max="2" width="10" style="2" customWidth="1"/>
    <col min="3" max="4" width="11" style="2" customWidth="1"/>
    <col min="5" max="980" width="12" style="2" customWidth="1"/>
  </cols>
  <sheetData>
    <row r="1" spans="1:5" ht="24" customHeight="1" x14ac:dyDescent="0.2">
      <c r="A1" s="40" t="s">
        <v>59</v>
      </c>
      <c r="B1" s="112"/>
      <c r="C1" s="112"/>
      <c r="D1" s="112"/>
      <c r="E1" s="1"/>
    </row>
    <row r="2" spans="1:5" ht="24" customHeight="1" x14ac:dyDescent="0.2">
      <c r="A2" s="112"/>
      <c r="B2" s="156"/>
      <c r="C2" s="59">
        <v>2024</v>
      </c>
      <c r="D2" s="59">
        <v>2025</v>
      </c>
      <c r="E2" s="1"/>
    </row>
    <row r="3" spans="1:5" ht="14.25" customHeight="1" x14ac:dyDescent="0.2">
      <c r="A3" s="253" t="s">
        <v>266</v>
      </c>
      <c r="B3" s="95" t="s">
        <v>100</v>
      </c>
      <c r="C3" s="157">
        <v>93</v>
      </c>
      <c r="D3" s="157">
        <v>228</v>
      </c>
      <c r="E3" s="1"/>
    </row>
    <row r="4" spans="1:5" ht="14.25" customHeight="1" x14ac:dyDescent="0.2">
      <c r="A4" s="237"/>
      <c r="B4" s="95" t="s">
        <v>101</v>
      </c>
      <c r="C4" s="157">
        <v>73</v>
      </c>
      <c r="D4" s="157">
        <v>217</v>
      </c>
      <c r="E4" s="1"/>
    </row>
    <row r="5" spans="1:5" ht="14.25" customHeight="1" x14ac:dyDescent="0.2">
      <c r="A5" s="238"/>
      <c r="B5" s="66" t="s">
        <v>102</v>
      </c>
      <c r="C5" s="83">
        <f>SUM(C3:C4)</f>
        <v>166</v>
      </c>
      <c r="D5" s="83">
        <f>SUM(D3:D4)</f>
        <v>445</v>
      </c>
      <c r="E5" s="1"/>
    </row>
    <row r="6" spans="1:5" ht="14.25" customHeight="1" x14ac:dyDescent="0.2">
      <c r="A6" s="253" t="s">
        <v>267</v>
      </c>
      <c r="B6" s="95" t="s">
        <v>100</v>
      </c>
      <c r="C6" s="157">
        <v>44</v>
      </c>
      <c r="D6" s="157">
        <v>72</v>
      </c>
      <c r="E6" s="1"/>
    </row>
    <row r="7" spans="1:5" ht="14.25" customHeight="1" x14ac:dyDescent="0.2">
      <c r="A7" s="237"/>
      <c r="B7" s="95" t="s">
        <v>101</v>
      </c>
      <c r="C7" s="157">
        <v>29</v>
      </c>
      <c r="D7" s="157">
        <v>44</v>
      </c>
      <c r="E7" s="1"/>
    </row>
    <row r="8" spans="1:5" ht="14.25" customHeight="1" x14ac:dyDescent="0.2">
      <c r="A8" s="238"/>
      <c r="B8" s="66" t="s">
        <v>102</v>
      </c>
      <c r="C8" s="83">
        <f>SUM(C6:C7)</f>
        <v>73</v>
      </c>
      <c r="D8" s="83">
        <f>SUM(D6:D7)</f>
        <v>116</v>
      </c>
      <c r="E8" s="1"/>
    </row>
    <row r="9" spans="1:5" ht="14.25" customHeight="1" x14ac:dyDescent="0.2">
      <c r="A9" s="253" t="s">
        <v>268</v>
      </c>
      <c r="B9" s="95" t="s">
        <v>100</v>
      </c>
      <c r="C9" s="157">
        <v>192</v>
      </c>
      <c r="D9" s="157">
        <v>120</v>
      </c>
      <c r="E9" s="1"/>
    </row>
    <row r="10" spans="1:5" ht="14.25" customHeight="1" x14ac:dyDescent="0.2">
      <c r="A10" s="237"/>
      <c r="B10" s="95" t="s">
        <v>101</v>
      </c>
      <c r="C10" s="157">
        <v>71</v>
      </c>
      <c r="D10" s="157">
        <v>71</v>
      </c>
      <c r="E10" s="1"/>
    </row>
    <row r="11" spans="1:5" ht="14.25" customHeight="1" x14ac:dyDescent="0.2">
      <c r="A11" s="238"/>
      <c r="B11" s="66" t="s">
        <v>102</v>
      </c>
      <c r="C11" s="83">
        <f>SUM(C9:C10)</f>
        <v>263</v>
      </c>
      <c r="D11" s="83">
        <f>SUM(D9:D10)</f>
        <v>191</v>
      </c>
      <c r="E11" s="1"/>
    </row>
    <row r="12" spans="1:5" ht="14.25" customHeight="1" x14ac:dyDescent="0.2">
      <c r="A12" s="253" t="s">
        <v>269</v>
      </c>
      <c r="B12" s="95" t="s">
        <v>100</v>
      </c>
      <c r="C12" s="157">
        <v>42</v>
      </c>
      <c r="D12" s="157" t="s">
        <v>138</v>
      </c>
      <c r="E12" s="1"/>
    </row>
    <row r="13" spans="1:5" ht="14.25" customHeight="1" x14ac:dyDescent="0.2">
      <c r="A13" s="237"/>
      <c r="B13" s="95" t="s">
        <v>101</v>
      </c>
      <c r="C13" s="157">
        <v>13</v>
      </c>
      <c r="D13" s="157" t="s">
        <v>138</v>
      </c>
      <c r="E13" s="1"/>
    </row>
    <row r="14" spans="1:5" ht="14.25" customHeight="1" x14ac:dyDescent="0.2">
      <c r="A14" s="238"/>
      <c r="B14" s="66" t="s">
        <v>102</v>
      </c>
      <c r="C14" s="83">
        <f>SUM(C12:C13)</f>
        <v>55</v>
      </c>
      <c r="D14" s="83" t="s">
        <v>138</v>
      </c>
      <c r="E14" s="1"/>
    </row>
    <row r="15" spans="1:5" ht="14.25" customHeight="1" x14ac:dyDescent="0.2">
      <c r="A15" s="183" t="s">
        <v>84</v>
      </c>
      <c r="B15" s="112"/>
      <c r="C15" s="112"/>
      <c r="D15" s="112"/>
      <c r="E15" s="120"/>
    </row>
    <row r="16" spans="1:5" ht="14.25" customHeight="1" x14ac:dyDescent="0.2">
      <c r="A16" s="190" t="s">
        <v>270</v>
      </c>
      <c r="B16" s="188"/>
      <c r="C16" s="188"/>
      <c r="D16" s="188"/>
      <c r="E16" s="1"/>
    </row>
    <row r="18" ht="25.5" customHeight="1" x14ac:dyDescent="0.2"/>
    <row r="23" ht="19.350000000000001" customHeight="1" x14ac:dyDescent="0.2"/>
  </sheetData>
  <mergeCells count="4">
    <mergeCell ref="A9:A11"/>
    <mergeCell ref="A6:A8"/>
    <mergeCell ref="A12:A14"/>
    <mergeCell ref="A3:A5"/>
  </mergeCells>
  <pageMargins left="0" right="0" top="0" bottom="0" header="0" footer="0"/>
  <pageSetup paperSize="9" firstPageNumber="0" pageOrder="overThenDown" orientation="portrait" horizontalDpi="300" verticalDpi="300" r:id="rId1"/>
  <ignoredErrors>
    <ignoredError sqref="C5:D5" formulaRange="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CB023E"/>
  </sheetPr>
  <dimension ref="A1:E14"/>
  <sheetViews>
    <sheetView zoomScale="120" zoomScaleNormal="120" workbookViewId="0">
      <pane ySplit="1" topLeftCell="A2" activePane="bottomLeft" state="frozen"/>
      <selection pane="bottomLeft" activeCell="F6" sqref="F6"/>
    </sheetView>
  </sheetViews>
  <sheetFormatPr baseColWidth="10" defaultColWidth="11.375" defaultRowHeight="12.75" x14ac:dyDescent="0.2"/>
  <cols>
    <col min="1" max="1" width="38" bestFit="1" customWidth="1"/>
    <col min="2" max="2" width="10" customWidth="1"/>
    <col min="3" max="3" width="19" customWidth="1"/>
    <col min="4" max="4" width="15" customWidth="1"/>
    <col min="5" max="5" width="12" customWidth="1"/>
  </cols>
  <sheetData>
    <row r="1" spans="1:5" ht="24" customHeight="1" x14ac:dyDescent="0.2">
      <c r="A1" s="40" t="s">
        <v>61</v>
      </c>
      <c r="B1" s="112"/>
      <c r="C1" s="112"/>
      <c r="D1" s="112"/>
      <c r="E1" s="112"/>
    </row>
    <row r="2" spans="1:5" ht="24" customHeight="1" x14ac:dyDescent="0.2">
      <c r="A2" s="112"/>
      <c r="B2" s="156"/>
      <c r="C2" s="59" t="s">
        <v>111</v>
      </c>
      <c r="D2" s="59" t="s">
        <v>240</v>
      </c>
      <c r="E2" s="59" t="s">
        <v>102</v>
      </c>
    </row>
    <row r="3" spans="1:5" ht="12.75" customHeight="1" x14ac:dyDescent="0.2">
      <c r="A3" s="253" t="s">
        <v>266</v>
      </c>
      <c r="B3" s="95" t="s">
        <v>100</v>
      </c>
      <c r="C3" s="157">
        <v>134</v>
      </c>
      <c r="D3" s="157">
        <v>94</v>
      </c>
      <c r="E3" s="96">
        <v>228</v>
      </c>
    </row>
    <row r="4" spans="1:5" ht="12.75" customHeight="1" x14ac:dyDescent="0.2">
      <c r="A4" s="237"/>
      <c r="B4" s="95" t="s">
        <v>101</v>
      </c>
      <c r="C4" s="157">
        <v>79</v>
      </c>
      <c r="D4" s="157">
        <v>138</v>
      </c>
      <c r="E4" s="96">
        <f>+C4+D4</f>
        <v>217</v>
      </c>
    </row>
    <row r="5" spans="1:5" ht="15" customHeight="1" x14ac:dyDescent="0.2">
      <c r="A5" s="238"/>
      <c r="B5" s="66" t="s">
        <v>102</v>
      </c>
      <c r="C5" s="83">
        <f>SUM(C3:C4)</f>
        <v>213</v>
      </c>
      <c r="D5" s="83">
        <f>SUM(D3:D4)</f>
        <v>232</v>
      </c>
      <c r="E5" s="83">
        <f>SUM(E3:E4)</f>
        <v>445</v>
      </c>
    </row>
    <row r="6" spans="1:5" ht="12.75" customHeight="1" x14ac:dyDescent="0.2">
      <c r="A6" s="253" t="s">
        <v>267</v>
      </c>
      <c r="B6" s="95" t="s">
        <v>100</v>
      </c>
      <c r="C6" s="157">
        <v>66</v>
      </c>
      <c r="D6" s="157">
        <v>14</v>
      </c>
      <c r="E6" s="96">
        <f>+C6+D6</f>
        <v>80</v>
      </c>
    </row>
    <row r="7" spans="1:5" ht="12.75" customHeight="1" x14ac:dyDescent="0.2">
      <c r="A7" s="237"/>
      <c r="B7" s="95" t="s">
        <v>101</v>
      </c>
      <c r="C7" s="157">
        <v>32</v>
      </c>
      <c r="D7" s="157">
        <v>12</v>
      </c>
      <c r="E7" s="96">
        <v>44</v>
      </c>
    </row>
    <row r="8" spans="1:5" ht="15" customHeight="1" x14ac:dyDescent="0.2">
      <c r="A8" s="238"/>
      <c r="B8" s="66" t="s">
        <v>102</v>
      </c>
      <c r="C8" s="83">
        <f>SUM(C6:C7)</f>
        <v>98</v>
      </c>
      <c r="D8" s="83">
        <f>SUM(D6:D7)</f>
        <v>26</v>
      </c>
      <c r="E8" s="83">
        <f>SUM(E6:E7)</f>
        <v>124</v>
      </c>
    </row>
    <row r="9" spans="1:5" ht="12.75" customHeight="1" x14ac:dyDescent="0.2">
      <c r="A9" s="253" t="s">
        <v>268</v>
      </c>
      <c r="B9" s="95" t="s">
        <v>100</v>
      </c>
      <c r="C9" s="157">
        <v>92</v>
      </c>
      <c r="D9" s="157">
        <v>29</v>
      </c>
      <c r="E9" s="96">
        <f>+C9+D9</f>
        <v>121</v>
      </c>
    </row>
    <row r="10" spans="1:5" ht="12.75" customHeight="1" x14ac:dyDescent="0.2">
      <c r="A10" s="237"/>
      <c r="B10" s="95" t="s">
        <v>101</v>
      </c>
      <c r="C10" s="157">
        <v>41</v>
      </c>
      <c r="D10" s="157">
        <v>30</v>
      </c>
      <c r="E10" s="96">
        <f>+C10+D10</f>
        <v>71</v>
      </c>
    </row>
    <row r="11" spans="1:5" ht="12.75" customHeight="1" x14ac:dyDescent="0.2">
      <c r="A11" s="238"/>
      <c r="B11" s="66" t="s">
        <v>102</v>
      </c>
      <c r="C11" s="83">
        <f>SUM(C9:C10)</f>
        <v>133</v>
      </c>
      <c r="D11" s="83">
        <f>SUM(D9:D10)</f>
        <v>59</v>
      </c>
      <c r="E11" s="83">
        <f>SUM(E9:E10)</f>
        <v>192</v>
      </c>
    </row>
    <row r="12" spans="1:5" x14ac:dyDescent="0.2">
      <c r="A12" s="181" t="s">
        <v>84</v>
      </c>
      <c r="B12" s="112"/>
      <c r="C12" s="112"/>
      <c r="D12" s="112"/>
      <c r="E12" s="112"/>
    </row>
    <row r="14" spans="1:5" x14ac:dyDescent="0.2">
      <c r="E14" s="1"/>
    </row>
  </sheetData>
  <mergeCells count="3">
    <mergeCell ref="A9:A11"/>
    <mergeCell ref="A3:A5"/>
    <mergeCell ref="A6:A8"/>
  </mergeCells>
  <pageMargins left="0.7" right="0.7" top="0.75" bottom="0.75" header="0.3" footer="0.3"/>
  <pageSetup paperSize="9" orientation="portrait" r:id="rId1"/>
  <ignoredErrors>
    <ignoredError sqref="E5" formula="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CB023E"/>
    <pageSetUpPr fitToPage="1"/>
  </sheetPr>
  <dimension ref="A1:AMK30"/>
  <sheetViews>
    <sheetView showGridLines="0" zoomScale="120" zoomScaleNormal="120" workbookViewId="0">
      <pane ySplit="1" topLeftCell="A2" activePane="bottomLeft" state="frozen"/>
      <selection pane="bottomLeft" activeCell="D3" sqref="D3"/>
    </sheetView>
  </sheetViews>
  <sheetFormatPr baseColWidth="10" defaultColWidth="12" defaultRowHeight="12.75" x14ac:dyDescent="0.2"/>
  <cols>
    <col min="1" max="1" width="38" style="2" customWidth="1"/>
    <col min="2" max="2" width="10" style="2" customWidth="1"/>
    <col min="3" max="3" width="38" style="2" customWidth="1"/>
    <col min="4" max="5" width="14" customWidth="1"/>
    <col min="6" max="6" width="10" customWidth="1"/>
    <col min="7" max="7" width="14" style="2" customWidth="1"/>
    <col min="8" max="8" width="18" customWidth="1"/>
    <col min="9" max="9" width="27.875" style="2" customWidth="1"/>
    <col min="10" max="1018" width="12" style="2" customWidth="1"/>
    <col min="1019" max="1024" width="12.875" style="2" customWidth="1"/>
  </cols>
  <sheetData>
    <row r="1" spans="1:9 1025:1025" ht="24" customHeight="1" x14ac:dyDescent="0.2">
      <c r="A1" s="40" t="s">
        <v>271</v>
      </c>
      <c r="B1" s="112"/>
      <c r="C1" s="112"/>
      <c r="D1" s="112"/>
      <c r="E1" s="112"/>
      <c r="F1" s="112"/>
      <c r="G1" s="112"/>
      <c r="H1" s="112"/>
      <c r="I1" s="1"/>
    </row>
    <row r="2" spans="1:9 1025:1025" ht="24" customHeight="1" x14ac:dyDescent="0.2">
      <c r="A2" s="112"/>
      <c r="B2" s="112"/>
      <c r="C2" s="24" t="s">
        <v>272</v>
      </c>
      <c r="D2" s="24" t="s">
        <v>239</v>
      </c>
      <c r="E2" s="24" t="s">
        <v>273</v>
      </c>
      <c r="F2" s="24" t="s">
        <v>274</v>
      </c>
      <c r="G2" s="24" t="s">
        <v>275</v>
      </c>
      <c r="H2" s="24" t="s">
        <v>108</v>
      </c>
      <c r="I2" s="1"/>
      <c r="AMK2" s="1"/>
    </row>
    <row r="3" spans="1:9 1025:1025" ht="15" customHeight="1" x14ac:dyDescent="0.2">
      <c r="A3" s="281" t="s">
        <v>276</v>
      </c>
      <c r="B3" s="158" t="s">
        <v>100</v>
      </c>
      <c r="C3" s="64" t="s">
        <v>138</v>
      </c>
      <c r="D3" s="64">
        <v>27</v>
      </c>
      <c r="E3" s="64">
        <v>15</v>
      </c>
      <c r="F3" s="64" t="s">
        <v>138</v>
      </c>
      <c r="G3" s="64" t="s">
        <v>138</v>
      </c>
      <c r="H3" s="64">
        <f>SUM(C3:G3)</f>
        <v>42</v>
      </c>
      <c r="I3" s="1"/>
      <c r="AMK3" s="1"/>
    </row>
    <row r="4" spans="1:9 1025:1025" ht="15" customHeight="1" x14ac:dyDescent="0.2">
      <c r="A4" s="282"/>
      <c r="B4" s="158" t="s">
        <v>101</v>
      </c>
      <c r="C4" s="64" t="s">
        <v>138</v>
      </c>
      <c r="D4" s="64">
        <v>50</v>
      </c>
      <c r="E4" s="64">
        <v>51</v>
      </c>
      <c r="F4" s="64" t="s">
        <v>138</v>
      </c>
      <c r="G4" s="64" t="s">
        <v>138</v>
      </c>
      <c r="H4" s="64">
        <f>SUM(C4:G4)</f>
        <v>101</v>
      </c>
      <c r="I4" s="1"/>
      <c r="AMK4" s="1"/>
    </row>
    <row r="5" spans="1:9 1025:1025" ht="15" customHeight="1" x14ac:dyDescent="0.2">
      <c r="A5" s="291"/>
      <c r="B5" s="84" t="s">
        <v>102</v>
      </c>
      <c r="C5" s="60" t="s">
        <v>138</v>
      </c>
      <c r="D5" s="60">
        <f>SUM(D3:D4)</f>
        <v>77</v>
      </c>
      <c r="E5" s="60">
        <f>SUM(E3:E4)</f>
        <v>66</v>
      </c>
      <c r="F5" s="60" t="s">
        <v>138</v>
      </c>
      <c r="G5" s="60" t="s">
        <v>138</v>
      </c>
      <c r="H5" s="60">
        <f>SUM(C5:G5)</f>
        <v>143</v>
      </c>
      <c r="I5" s="1"/>
      <c r="AMK5" s="1"/>
    </row>
    <row r="6" spans="1:9 1025:1025" ht="15" customHeight="1" x14ac:dyDescent="0.2">
      <c r="A6" s="281" t="s">
        <v>277</v>
      </c>
      <c r="B6" s="158" t="s">
        <v>100</v>
      </c>
      <c r="C6" s="64">
        <v>2025</v>
      </c>
      <c r="D6" s="64">
        <v>1158</v>
      </c>
      <c r="E6" s="64">
        <v>528</v>
      </c>
      <c r="F6" s="64"/>
      <c r="G6" s="64">
        <v>12</v>
      </c>
      <c r="H6" s="64">
        <f>+C6+D6+E6+F6+G6</f>
        <v>3723</v>
      </c>
      <c r="I6" s="1"/>
      <c r="AMK6" s="1"/>
    </row>
    <row r="7" spans="1:9 1025:1025" ht="15" customHeight="1" x14ac:dyDescent="0.2">
      <c r="A7" s="282"/>
      <c r="B7" s="158" t="s">
        <v>101</v>
      </c>
      <c r="C7" s="64">
        <v>2807</v>
      </c>
      <c r="D7" s="64">
        <v>812</v>
      </c>
      <c r="E7" s="64">
        <v>1250</v>
      </c>
      <c r="F7" s="64">
        <v>48</v>
      </c>
      <c r="G7" s="64">
        <v>22</v>
      </c>
      <c r="H7" s="64">
        <f>+C7+D7+E7+F7+G7</f>
        <v>4939</v>
      </c>
      <c r="I7" s="1"/>
      <c r="AMK7" s="1"/>
    </row>
    <row r="8" spans="1:9 1025:1025" ht="15" customHeight="1" x14ac:dyDescent="0.2">
      <c r="A8" s="291"/>
      <c r="B8" s="84" t="s">
        <v>102</v>
      </c>
      <c r="C8" s="60">
        <f>+C6+C7</f>
        <v>4832</v>
      </c>
      <c r="D8" s="60">
        <f>SUM(D6:D7)</f>
        <v>1970</v>
      </c>
      <c r="E8" s="60">
        <f>SUM(E6:E7)</f>
        <v>1778</v>
      </c>
      <c r="F8" s="60">
        <f>+F7</f>
        <v>48</v>
      </c>
      <c r="G8" s="60">
        <f>SUM(G6:G7)</f>
        <v>34</v>
      </c>
      <c r="H8" s="60">
        <f>SUM(C8:G8)</f>
        <v>8662</v>
      </c>
      <c r="I8" s="120"/>
      <c r="AMK8" s="1"/>
    </row>
    <row r="9" spans="1:9 1025:1025" ht="15" customHeight="1" x14ac:dyDescent="0.2">
      <c r="A9" s="24" t="s">
        <v>278</v>
      </c>
      <c r="B9" s="84" t="s">
        <v>102</v>
      </c>
      <c r="C9" s="60" t="s">
        <v>138</v>
      </c>
      <c r="D9" s="60" t="s">
        <v>138</v>
      </c>
      <c r="E9" s="60" t="s">
        <v>138</v>
      </c>
      <c r="F9" s="60" t="s">
        <v>138</v>
      </c>
      <c r="G9" s="60" t="s">
        <v>138</v>
      </c>
      <c r="H9" s="60">
        <v>2113</v>
      </c>
      <c r="I9" s="1"/>
    </row>
    <row r="10" spans="1:9 1025:1025" ht="15" customHeight="1" x14ac:dyDescent="0.2">
      <c r="A10" s="161" t="s">
        <v>108</v>
      </c>
      <c r="B10" s="24"/>
      <c r="C10" s="69">
        <f>+C8</f>
        <v>4832</v>
      </c>
      <c r="D10" s="69">
        <f>+D8+D5</f>
        <v>2047</v>
      </c>
      <c r="E10" s="69">
        <f>+E8+E5</f>
        <v>1844</v>
      </c>
      <c r="F10" s="69">
        <f>+F8</f>
        <v>48</v>
      </c>
      <c r="G10" s="69">
        <f>+G8</f>
        <v>34</v>
      </c>
      <c r="H10" s="197">
        <f>+H8+H9+H5</f>
        <v>10918</v>
      </c>
      <c r="I10" s="1"/>
    </row>
    <row r="11" spans="1:9 1025:1025" x14ac:dyDescent="0.2">
      <c r="A11" s="45" t="s">
        <v>84</v>
      </c>
      <c r="B11" s="131"/>
      <c r="C11" s="112"/>
      <c r="D11" s="112"/>
      <c r="E11" s="112"/>
      <c r="F11" s="112"/>
      <c r="G11" s="112"/>
      <c r="H11" s="112"/>
      <c r="I11" s="1"/>
    </row>
    <row r="12" spans="1:9 1025:1025" x14ac:dyDescent="0.2">
      <c r="A12" s="168"/>
      <c r="B12" s="1"/>
      <c r="C12" s="1"/>
      <c r="G12" s="1"/>
      <c r="I12" s="1"/>
    </row>
    <row r="13" spans="1:9 1025:1025" x14ac:dyDescent="0.2">
      <c r="A13" s="120"/>
      <c r="B13" s="1"/>
      <c r="C13" s="1"/>
      <c r="G13" s="1"/>
      <c r="I13" s="1"/>
    </row>
    <row r="14" spans="1:9 1025:1025" x14ac:dyDescent="0.2">
      <c r="A14" s="120"/>
      <c r="B14" s="1"/>
      <c r="C14" s="1"/>
      <c r="G14" s="1"/>
      <c r="I14" s="1"/>
    </row>
    <row r="22" spans="1:2" x14ac:dyDescent="0.2">
      <c r="A22" s="120"/>
      <c r="B22" s="1"/>
    </row>
    <row r="26" spans="1:2" x14ac:dyDescent="0.2">
      <c r="A26" s="120"/>
      <c r="B26" s="1"/>
    </row>
    <row r="27" spans="1:2" x14ac:dyDescent="0.2">
      <c r="A27" s="1"/>
      <c r="B27" s="120"/>
    </row>
    <row r="30" spans="1:2" x14ac:dyDescent="0.2">
      <c r="A30" s="120"/>
      <c r="B30" s="1"/>
    </row>
  </sheetData>
  <mergeCells count="2">
    <mergeCell ref="A6:A8"/>
    <mergeCell ref="A3:A5"/>
  </mergeCells>
  <pageMargins left="0" right="0" top="0" bottom="0" header="0" footer="0"/>
  <pageSetup paperSize="9" scale="63" firstPageNumber="0" pageOrder="overThenDown" orientation="portrait" horizontalDpi="300" verticalDpi="300" r:id="rId1"/>
  <ignoredErrors>
    <ignoredError sqref="F8" formula="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B023E"/>
    <pageSetUpPr fitToPage="1"/>
  </sheetPr>
  <dimension ref="A1:AMI1048576"/>
  <sheetViews>
    <sheetView showGridLines="0" zoomScale="120" zoomScaleNormal="120" workbookViewId="0">
      <pane ySplit="1" topLeftCell="A2" activePane="bottomLeft" state="frozen"/>
      <selection pane="bottomLeft" activeCell="A8" sqref="A8"/>
    </sheetView>
  </sheetViews>
  <sheetFormatPr baseColWidth="10" defaultColWidth="12.75" defaultRowHeight="12.75" x14ac:dyDescent="0.2"/>
  <cols>
    <col min="1" max="1" width="38" style="1" customWidth="1"/>
    <col min="2" max="5" width="15.75" style="1" customWidth="1"/>
    <col min="6" max="6" width="18.25" style="1" customWidth="1"/>
    <col min="7" max="7" width="15.375" style="1" customWidth="1"/>
    <col min="8" max="58" width="11" style="1" customWidth="1"/>
    <col min="59" max="1019" width="12.75" style="1" customWidth="1"/>
    <col min="1020" max="1023" width="12" style="1" customWidth="1"/>
  </cols>
  <sheetData>
    <row r="1" spans="1:10" x14ac:dyDescent="0.2">
      <c r="A1" s="40" t="s">
        <v>11</v>
      </c>
      <c r="B1" s="112"/>
      <c r="C1" s="112"/>
      <c r="D1" s="112"/>
      <c r="E1" s="112"/>
      <c r="F1" s="112"/>
    </row>
    <row r="2" spans="1:10" ht="18" customHeight="1" x14ac:dyDescent="0.2">
      <c r="A2" s="18"/>
      <c r="B2" s="59">
        <v>2021</v>
      </c>
      <c r="C2" s="59">
        <v>2022</v>
      </c>
      <c r="D2" s="59">
        <v>2023</v>
      </c>
      <c r="E2" s="59">
        <v>2024</v>
      </c>
      <c r="F2" s="59">
        <v>2025</v>
      </c>
    </row>
    <row r="3" spans="1:10" ht="18" customHeight="1" x14ac:dyDescent="0.2">
      <c r="A3" s="211" t="s">
        <v>86</v>
      </c>
      <c r="B3" s="214">
        <v>92608872</v>
      </c>
      <c r="C3" s="214">
        <v>121966990</v>
      </c>
      <c r="D3" s="214">
        <v>129204839</v>
      </c>
      <c r="E3" s="214">
        <v>125136964</v>
      </c>
      <c r="F3" s="214">
        <v>119218484</v>
      </c>
    </row>
    <row r="4" spans="1:10" ht="18" customHeight="1" x14ac:dyDescent="0.2">
      <c r="A4" s="211" t="s">
        <v>87</v>
      </c>
      <c r="B4" s="214">
        <v>5113230</v>
      </c>
      <c r="C4" s="214">
        <v>5612730</v>
      </c>
      <c r="D4" s="214">
        <v>7195230</v>
      </c>
      <c r="E4" s="214">
        <v>7415230</v>
      </c>
      <c r="F4" s="214">
        <v>16619230</v>
      </c>
    </row>
    <row r="5" spans="1:10" ht="18" customHeight="1" x14ac:dyDescent="0.2">
      <c r="A5" s="212" t="s">
        <v>88</v>
      </c>
      <c r="B5" s="123">
        <v>2682230</v>
      </c>
      <c r="C5" s="123">
        <v>2682230</v>
      </c>
      <c r="D5" s="123">
        <v>2682230</v>
      </c>
      <c r="E5" s="123">
        <v>2682230</v>
      </c>
      <c r="F5" s="123">
        <v>2882230</v>
      </c>
    </row>
    <row r="6" spans="1:10" ht="18" customHeight="1" x14ac:dyDescent="0.2">
      <c r="A6" s="211" t="s">
        <v>89</v>
      </c>
      <c r="B6" s="214">
        <v>9478126</v>
      </c>
      <c r="C6" s="214">
        <v>12980930</v>
      </c>
      <c r="D6" s="214">
        <v>10491492</v>
      </c>
      <c r="E6" s="214">
        <v>16008253</v>
      </c>
      <c r="F6" s="214">
        <v>17533844</v>
      </c>
    </row>
    <row r="7" spans="1:10" ht="36" customHeight="1" x14ac:dyDescent="0.2">
      <c r="A7" s="213" t="s">
        <v>90</v>
      </c>
      <c r="B7" s="214">
        <v>4386636</v>
      </c>
      <c r="C7" s="214">
        <v>9327191</v>
      </c>
      <c r="D7" s="214">
        <v>6851845</v>
      </c>
      <c r="E7" s="214">
        <v>7153700</v>
      </c>
      <c r="F7" s="214">
        <f>2881000+4255080</f>
        <v>7136080</v>
      </c>
      <c r="J7"/>
    </row>
    <row r="8" spans="1:10" ht="18" customHeight="1" x14ac:dyDescent="0.2">
      <c r="A8" s="215" t="s">
        <v>91</v>
      </c>
      <c r="B8" s="209">
        <f>+B3+B4+B6+B7</f>
        <v>111586864</v>
      </c>
      <c r="C8" s="209">
        <f>+C3+C4+C6+C7</f>
        <v>149887841</v>
      </c>
      <c r="D8" s="209">
        <f>+D3+D4+D6+D7</f>
        <v>153743406</v>
      </c>
      <c r="E8" s="209">
        <f>+E3+E4+E6+E7</f>
        <v>155714147</v>
      </c>
      <c r="F8" s="210">
        <f>+F3+F4+F6+F7</f>
        <v>160507638</v>
      </c>
      <c r="G8" s="12"/>
    </row>
    <row r="9" spans="1:10" ht="14.25" customHeight="1" x14ac:dyDescent="0.2">
      <c r="A9" s="187" t="s">
        <v>92</v>
      </c>
      <c r="B9" s="131"/>
      <c r="C9" s="131"/>
      <c r="D9" s="131"/>
      <c r="E9" s="131"/>
      <c r="F9" s="186"/>
      <c r="G9" s="168"/>
    </row>
    <row r="10" spans="1:10" ht="19.350000000000001" customHeight="1" x14ac:dyDescent="0.2">
      <c r="A10" s="234" t="s">
        <v>93</v>
      </c>
      <c r="B10" s="235"/>
      <c r="C10" s="235"/>
      <c r="D10" s="235"/>
      <c r="E10" s="131"/>
      <c r="F10" s="185"/>
      <c r="G10" s="168"/>
    </row>
    <row r="11" spans="1:10" ht="29.1" customHeight="1" x14ac:dyDescent="0.2">
      <c r="A11" s="234" t="s">
        <v>94</v>
      </c>
      <c r="B11" s="235"/>
      <c r="C11" s="235"/>
      <c r="D11" s="235"/>
      <c r="E11" s="131"/>
      <c r="F11" s="186"/>
      <c r="G11" s="168"/>
    </row>
    <row r="12" spans="1:10" ht="39.6" customHeight="1" x14ac:dyDescent="0.2">
      <c r="A12" s="234" t="s">
        <v>95</v>
      </c>
      <c r="B12" s="235"/>
      <c r="C12" s="235"/>
      <c r="D12" s="235"/>
      <c r="E12" s="131"/>
      <c r="F12" s="131"/>
      <c r="G12" s="168"/>
    </row>
    <row r="13" spans="1:10" ht="14.25" customHeight="1" x14ac:dyDescent="0.2">
      <c r="A13" s="112"/>
      <c r="B13" s="112"/>
      <c r="C13" s="112"/>
      <c r="D13" s="112"/>
      <c r="E13" s="112"/>
    </row>
    <row r="14" spans="1:10" x14ac:dyDescent="0.2">
      <c r="A14" s="131"/>
      <c r="B14" s="131"/>
      <c r="C14" s="131"/>
      <c r="D14" s="131"/>
      <c r="E14" s="131"/>
      <c r="F14" s="168"/>
      <c r="G14" s="168"/>
    </row>
    <row r="15" spans="1:10" ht="19.350000000000001" customHeight="1" x14ac:dyDescent="0.2">
      <c r="A15" s="131"/>
      <c r="B15" s="131"/>
      <c r="C15" s="131"/>
      <c r="D15" s="131"/>
      <c r="E15" s="131"/>
      <c r="F15" s="168"/>
      <c r="G15" s="168"/>
    </row>
    <row r="16" spans="1:10" ht="19.350000000000001" customHeight="1" x14ac:dyDescent="0.2">
      <c r="A16" s="131"/>
      <c r="B16" s="131"/>
      <c r="C16" s="131"/>
      <c r="D16" s="131"/>
      <c r="E16" s="131"/>
      <c r="F16" s="168"/>
      <c r="G16" s="168"/>
    </row>
    <row r="17" spans="1:7" ht="19.350000000000001" customHeight="1" x14ac:dyDescent="0.2">
      <c r="A17" s="168"/>
      <c r="B17" s="168"/>
      <c r="C17" s="168"/>
      <c r="D17" s="168"/>
      <c r="E17" s="168"/>
      <c r="F17" s="168"/>
      <c r="G17" s="168"/>
    </row>
    <row r="18" spans="1:7" ht="19.350000000000001" customHeight="1" x14ac:dyDescent="0.2">
      <c r="A18" s="168"/>
      <c r="B18" s="168"/>
      <c r="C18" s="168"/>
      <c r="D18" s="168"/>
      <c r="E18" s="168"/>
      <c r="F18" s="168"/>
    </row>
    <row r="19" spans="1:7" ht="19.350000000000001" customHeight="1" x14ac:dyDescent="0.2"/>
    <row r="20" spans="1:7" ht="19.350000000000001" customHeight="1" x14ac:dyDescent="0.2"/>
    <row r="21" spans="1:7" ht="19.350000000000001" customHeight="1" x14ac:dyDescent="0.2"/>
    <row r="22" spans="1:7" ht="19.350000000000001" customHeight="1" x14ac:dyDescent="0.2"/>
    <row r="1048576" ht="12.75" customHeight="1" x14ac:dyDescent="0.2"/>
  </sheetData>
  <mergeCells count="3">
    <mergeCell ref="A11:D11"/>
    <mergeCell ref="A10:D10"/>
    <mergeCell ref="A12:D12"/>
  </mergeCells>
  <pageMargins left="0" right="0" top="0" bottom="0" header="0" footer="0"/>
  <pageSetup paperSize="9" scale="85" firstPageNumber="0" pageOrder="overThenDown" orientation="portrait" horizontalDpi="300" verticalDpi="30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CB023E"/>
    <pageSetUpPr fitToPage="1"/>
  </sheetPr>
  <dimension ref="A1:ALX9"/>
  <sheetViews>
    <sheetView showGridLines="0" zoomScale="120" zoomScaleNormal="120" workbookViewId="0">
      <pane ySplit="1" topLeftCell="A2" activePane="bottomLeft" state="frozen"/>
      <selection pane="bottomLeft" activeCell="D15" sqref="D15"/>
    </sheetView>
  </sheetViews>
  <sheetFormatPr baseColWidth="10" defaultColWidth="12" defaultRowHeight="12.75" x14ac:dyDescent="0.2"/>
  <cols>
    <col min="1" max="1" width="38" style="2" customWidth="1"/>
    <col min="2" max="2" width="10" style="2" customWidth="1"/>
    <col min="3" max="4" width="10" customWidth="1"/>
    <col min="5" max="5" width="10" style="2" customWidth="1"/>
    <col min="6" max="7" width="10" customWidth="1"/>
    <col min="8" max="1012" width="10" style="2" customWidth="1"/>
    <col min="1013" max="1022" width="12.875" customWidth="1"/>
  </cols>
  <sheetData>
    <row r="1" spans="1:8" ht="24" customHeight="1" x14ac:dyDescent="0.2">
      <c r="A1" s="40" t="s">
        <v>65</v>
      </c>
      <c r="B1" s="112"/>
      <c r="C1" s="112"/>
      <c r="D1" s="112"/>
      <c r="E1" s="112"/>
      <c r="F1" s="112"/>
      <c r="G1" s="112"/>
      <c r="H1" s="1"/>
    </row>
    <row r="2" spans="1:8" x14ac:dyDescent="0.2">
      <c r="A2" s="112"/>
      <c r="B2" s="112"/>
      <c r="C2" s="112"/>
      <c r="D2" s="112"/>
      <c r="E2" s="112"/>
      <c r="F2" s="112"/>
      <c r="G2" s="112"/>
      <c r="H2" s="1"/>
    </row>
    <row r="3" spans="1:8" ht="38.25" customHeight="1" x14ac:dyDescent="0.2">
      <c r="A3" s="59"/>
      <c r="B3" s="59"/>
      <c r="C3" s="24">
        <v>2021</v>
      </c>
      <c r="D3" s="24">
        <v>2022</v>
      </c>
      <c r="E3" s="24">
        <v>2023</v>
      </c>
      <c r="F3" s="24">
        <v>2024</v>
      </c>
      <c r="G3" s="24">
        <v>2025</v>
      </c>
      <c r="H3" s="1"/>
    </row>
    <row r="4" spans="1:8" ht="14.25" customHeight="1" x14ac:dyDescent="0.2">
      <c r="A4" s="253" t="s">
        <v>279</v>
      </c>
      <c r="B4" s="172" t="s">
        <v>100</v>
      </c>
      <c r="C4" s="172">
        <v>243</v>
      </c>
      <c r="D4" s="172">
        <v>829</v>
      </c>
      <c r="E4" s="172">
        <v>742</v>
      </c>
      <c r="F4" s="172">
        <v>1309</v>
      </c>
      <c r="G4" s="172">
        <v>2396</v>
      </c>
      <c r="H4" s="90"/>
    </row>
    <row r="5" spans="1:8" ht="14.25" customHeight="1" x14ac:dyDescent="0.2">
      <c r="A5" s="254"/>
      <c r="B5" s="172" t="s">
        <v>101</v>
      </c>
      <c r="C5" s="172">
        <v>363</v>
      </c>
      <c r="D5" s="172">
        <v>657</v>
      </c>
      <c r="E5" s="172">
        <v>758</v>
      </c>
      <c r="F5" s="172">
        <v>1134</v>
      </c>
      <c r="G5" s="172">
        <v>1810</v>
      </c>
      <c r="H5" s="1"/>
    </row>
    <row r="6" spans="1:8" ht="14.25" customHeight="1" x14ac:dyDescent="0.2">
      <c r="A6" s="255"/>
      <c r="B6" s="49" t="s">
        <v>102</v>
      </c>
      <c r="C6" s="49">
        <f>SUM(C4:C5)</f>
        <v>606</v>
      </c>
      <c r="D6" s="49">
        <f>SUM(D4:D5)</f>
        <v>1486</v>
      </c>
      <c r="E6" s="49">
        <f>SUM(E4:E5)</f>
        <v>1500</v>
      </c>
      <c r="F6" s="49">
        <f>SUM(F4:F5)</f>
        <v>2443</v>
      </c>
      <c r="G6" s="49">
        <f>SUM(G4:G5)</f>
        <v>4206</v>
      </c>
      <c r="H6" s="1"/>
    </row>
    <row r="7" spans="1:8" ht="14.25" customHeight="1" x14ac:dyDescent="0.2">
      <c r="A7" s="82" t="s">
        <v>280</v>
      </c>
      <c r="B7" s="49" t="s">
        <v>102</v>
      </c>
      <c r="C7" s="49">
        <v>7281</v>
      </c>
      <c r="D7" s="49">
        <v>9672</v>
      </c>
      <c r="E7" s="49">
        <v>13151</v>
      </c>
      <c r="F7" s="49">
        <v>18645</v>
      </c>
      <c r="G7" s="49">
        <v>19608</v>
      </c>
      <c r="H7" s="1"/>
    </row>
    <row r="8" spans="1:8" ht="14.25" customHeight="1" x14ac:dyDescent="0.2">
      <c r="A8" s="183" t="s">
        <v>281</v>
      </c>
      <c r="B8" s="189"/>
      <c r="C8" s="198"/>
      <c r="D8" s="198"/>
      <c r="E8"/>
      <c r="H8" s="1"/>
    </row>
    <row r="9" spans="1:8" ht="14.25" customHeight="1" x14ac:dyDescent="0.2">
      <c r="A9" s="1" t="s">
        <v>282</v>
      </c>
      <c r="B9" s="1"/>
      <c r="E9"/>
      <c r="H9" s="1"/>
    </row>
  </sheetData>
  <mergeCells count="1">
    <mergeCell ref="A4:A6"/>
  </mergeCells>
  <pageMargins left="0" right="0" top="0" bottom="0" header="0" footer="0"/>
  <pageSetup paperSize="9" scale="91" firstPageNumber="0" pageOrder="overThenDown" orientation="portrait" horizontalDpi="300" verticalDpi="300" r:id="rId1"/>
  <ignoredErrors>
    <ignoredError sqref="C6:G6" formulaRange="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CB023E"/>
    <pageSetUpPr fitToPage="1"/>
  </sheetPr>
  <dimension ref="A1:AME15"/>
  <sheetViews>
    <sheetView showGridLines="0" zoomScale="120" zoomScaleNormal="120" workbookViewId="0">
      <pane ySplit="1" topLeftCell="A2" activePane="bottomLeft" state="frozen"/>
      <selection pane="bottomLeft" activeCell="A16" sqref="A16"/>
    </sheetView>
  </sheetViews>
  <sheetFormatPr baseColWidth="10" defaultColWidth="12" defaultRowHeight="12.75" x14ac:dyDescent="0.2"/>
  <cols>
    <col min="1" max="1" width="38" style="1" customWidth="1"/>
    <col min="2" max="2" width="10" customWidth="1"/>
    <col min="3" max="3" width="10" style="1" customWidth="1"/>
    <col min="4" max="5" width="10" customWidth="1"/>
    <col min="6" max="6" width="10" style="1" customWidth="1"/>
    <col min="7" max="7" width="10" customWidth="1"/>
    <col min="8" max="1019" width="10" style="1" customWidth="1"/>
    <col min="1020" max="1023" width="12.875" customWidth="1"/>
  </cols>
  <sheetData>
    <row r="1" spans="1:8" ht="24" customHeight="1" x14ac:dyDescent="0.2">
      <c r="A1" s="40" t="s">
        <v>67</v>
      </c>
      <c r="B1" s="112"/>
      <c r="C1" s="112"/>
      <c r="D1" s="112"/>
      <c r="E1" s="112"/>
      <c r="F1" s="112"/>
      <c r="G1" s="112"/>
    </row>
    <row r="2" spans="1:8" ht="12.75" customHeight="1" x14ac:dyDescent="0.2">
      <c r="A2" s="112"/>
      <c r="B2" s="112"/>
      <c r="C2" s="112"/>
      <c r="D2" s="112"/>
      <c r="E2" s="112"/>
      <c r="F2" s="112"/>
      <c r="G2" s="112"/>
    </row>
    <row r="3" spans="1:8" ht="24" customHeight="1" x14ac:dyDescent="0.2">
      <c r="A3" s="59"/>
      <c r="B3" s="59"/>
      <c r="C3" s="24">
        <v>2021</v>
      </c>
      <c r="D3" s="24">
        <v>2022</v>
      </c>
      <c r="E3" s="24">
        <v>2023</v>
      </c>
      <c r="F3" s="24">
        <v>2024</v>
      </c>
      <c r="G3" s="24">
        <v>2025</v>
      </c>
      <c r="H3" s="38"/>
    </row>
    <row r="4" spans="1:8" ht="14.25" customHeight="1" x14ac:dyDescent="0.2">
      <c r="A4" s="281" t="s">
        <v>283</v>
      </c>
      <c r="B4" s="64" t="s">
        <v>100</v>
      </c>
      <c r="C4" s="64">
        <v>918</v>
      </c>
      <c r="D4" s="64">
        <v>256</v>
      </c>
      <c r="E4" s="64">
        <v>417</v>
      </c>
      <c r="F4" s="64">
        <v>186</v>
      </c>
      <c r="G4" s="64">
        <v>340</v>
      </c>
      <c r="H4" s="90"/>
    </row>
    <row r="5" spans="1:8" ht="14.25" customHeight="1" x14ac:dyDescent="0.2">
      <c r="A5" s="282"/>
      <c r="B5" s="64" t="s">
        <v>101</v>
      </c>
      <c r="C5" s="64">
        <v>929</v>
      </c>
      <c r="D5" s="64">
        <v>310</v>
      </c>
      <c r="E5" s="64">
        <v>417</v>
      </c>
      <c r="F5" s="64">
        <v>180</v>
      </c>
      <c r="G5" s="64">
        <v>293</v>
      </c>
    </row>
    <row r="6" spans="1:8" ht="14.25" customHeight="1" x14ac:dyDescent="0.2">
      <c r="A6" s="291"/>
      <c r="B6" s="60" t="s">
        <v>102</v>
      </c>
      <c r="C6" s="60">
        <f>SUM(C4:C5)</f>
        <v>1847</v>
      </c>
      <c r="D6" s="60">
        <f>SUM(D4:D5)</f>
        <v>566</v>
      </c>
      <c r="E6" s="60">
        <f>SUM(E4:E5)</f>
        <v>834</v>
      </c>
      <c r="F6" s="60">
        <f>SUM(F4:F5)</f>
        <v>366</v>
      </c>
      <c r="G6" s="60">
        <f>SUM(G4:G5)</f>
        <v>633</v>
      </c>
    </row>
    <row r="7" spans="1:8" ht="14.25" customHeight="1" x14ac:dyDescent="0.2">
      <c r="A7" s="240" t="s">
        <v>284</v>
      </c>
      <c r="B7" s="64" t="s">
        <v>100</v>
      </c>
      <c r="C7" s="64" t="s">
        <v>138</v>
      </c>
      <c r="D7" s="64">
        <v>141</v>
      </c>
      <c r="E7" s="64">
        <v>1</v>
      </c>
      <c r="F7" s="64">
        <v>159</v>
      </c>
      <c r="G7" s="64">
        <v>87</v>
      </c>
    </row>
    <row r="8" spans="1:8" ht="14.25" customHeight="1" x14ac:dyDescent="0.2">
      <c r="A8" s="237"/>
      <c r="B8" s="64" t="s">
        <v>101</v>
      </c>
      <c r="C8" s="64" t="s">
        <v>138</v>
      </c>
      <c r="D8" s="64">
        <v>208</v>
      </c>
      <c r="E8" s="64">
        <v>0</v>
      </c>
      <c r="F8" s="64">
        <v>206</v>
      </c>
      <c r="G8" s="64">
        <v>145</v>
      </c>
    </row>
    <row r="9" spans="1:8" ht="14.25" customHeight="1" x14ac:dyDescent="0.2">
      <c r="A9" s="238"/>
      <c r="B9" s="60" t="s">
        <v>102</v>
      </c>
      <c r="C9" s="60" t="s">
        <v>138</v>
      </c>
      <c r="D9" s="60">
        <f>SUM(D7:D8)</f>
        <v>349</v>
      </c>
      <c r="E9" s="60">
        <f>SUM(E7:E8)</f>
        <v>1</v>
      </c>
      <c r="F9" s="60">
        <f>SUM(F7:F8)</f>
        <v>365</v>
      </c>
      <c r="G9" s="60">
        <f>SUM(G7:G8)</f>
        <v>232</v>
      </c>
    </row>
    <row r="10" spans="1:8" ht="14.25" customHeight="1" x14ac:dyDescent="0.2">
      <c r="A10" s="24" t="s">
        <v>285</v>
      </c>
      <c r="B10" s="60" t="s">
        <v>102</v>
      </c>
      <c r="C10" s="60">
        <v>23</v>
      </c>
      <c r="D10" s="60">
        <v>175</v>
      </c>
      <c r="E10" s="60">
        <v>225</v>
      </c>
      <c r="F10" s="60">
        <v>116</v>
      </c>
      <c r="G10" s="60">
        <v>71</v>
      </c>
    </row>
    <row r="11" spans="1:8" ht="14.25" customHeight="1" x14ac:dyDescent="0.2">
      <c r="A11" s="281" t="s">
        <v>108</v>
      </c>
      <c r="B11" s="64" t="s">
        <v>100</v>
      </c>
      <c r="C11" s="64">
        <f>+C4</f>
        <v>918</v>
      </c>
      <c r="D11" s="64">
        <f>+D4+D7</f>
        <v>397</v>
      </c>
      <c r="E11" s="64">
        <f t="shared" ref="E11:G11" si="0">+E4+E7</f>
        <v>418</v>
      </c>
      <c r="F11" s="64">
        <f t="shared" si="0"/>
        <v>345</v>
      </c>
      <c r="G11" s="64">
        <f t="shared" si="0"/>
        <v>427</v>
      </c>
    </row>
    <row r="12" spans="1:8" ht="14.25" customHeight="1" x14ac:dyDescent="0.2">
      <c r="A12" s="282"/>
      <c r="B12" s="64" t="s">
        <v>101</v>
      </c>
      <c r="C12" s="64">
        <f>+C5+C10</f>
        <v>952</v>
      </c>
      <c r="D12" s="64">
        <f>+D5+D8+D10</f>
        <v>693</v>
      </c>
      <c r="E12" s="64">
        <f t="shared" ref="E12:G12" si="1">+E5+E8+E10</f>
        <v>642</v>
      </c>
      <c r="F12" s="64">
        <f t="shared" si="1"/>
        <v>502</v>
      </c>
      <c r="G12" s="64">
        <f t="shared" si="1"/>
        <v>509</v>
      </c>
    </row>
    <row r="13" spans="1:8" ht="14.25" customHeight="1" x14ac:dyDescent="0.2">
      <c r="A13" s="291"/>
      <c r="B13" s="60" t="s">
        <v>102</v>
      </c>
      <c r="C13" s="60">
        <f>+C6+C10</f>
        <v>1870</v>
      </c>
      <c r="D13" s="60">
        <f>+D6+D9+D10</f>
        <v>1090</v>
      </c>
      <c r="E13" s="60">
        <f>+E6+E9+E10</f>
        <v>1060</v>
      </c>
      <c r="F13" s="60">
        <f>+F6+F9+F10</f>
        <v>847</v>
      </c>
      <c r="G13" s="60">
        <f>+G6+G9+G10</f>
        <v>936</v>
      </c>
    </row>
    <row r="14" spans="1:8" x14ac:dyDescent="0.2">
      <c r="A14" s="183" t="s">
        <v>84</v>
      </c>
      <c r="B14" s="1"/>
      <c r="C14" s="112"/>
      <c r="D14" s="112"/>
      <c r="E14" s="112"/>
      <c r="F14" s="112"/>
      <c r="G14" s="112"/>
    </row>
    <row r="15" spans="1:8" x14ac:dyDescent="0.2">
      <c r="A15" s="1" t="s">
        <v>286</v>
      </c>
      <c r="B15" s="112"/>
      <c r="C15" s="112"/>
      <c r="D15" s="112"/>
      <c r="E15" s="112"/>
      <c r="F15" s="112"/>
      <c r="G15" s="112"/>
    </row>
  </sheetData>
  <mergeCells count="3">
    <mergeCell ref="A7:A9"/>
    <mergeCell ref="A4:A6"/>
    <mergeCell ref="A11:A13"/>
  </mergeCells>
  <pageMargins left="0" right="0" top="0" bottom="0" header="0" footer="0"/>
  <pageSetup paperSize="9" scale="91" firstPageNumber="0" pageOrder="overThenDown" orientation="portrait" horizontalDpi="300" verticalDpi="300" r:id="rId1"/>
  <ignoredErrors>
    <ignoredError sqref="C6:G6" formulaRange="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CB023E"/>
    <pageSetUpPr fitToPage="1"/>
  </sheetPr>
  <dimension ref="A1:AMK36"/>
  <sheetViews>
    <sheetView showGridLines="0" zoomScale="120" zoomScaleNormal="120" workbookViewId="0"/>
  </sheetViews>
  <sheetFormatPr baseColWidth="10" defaultColWidth="12" defaultRowHeight="12.75" x14ac:dyDescent="0.2"/>
  <cols>
    <col min="1" max="1" width="38" customWidth="1"/>
    <col min="2" max="2" width="38" style="2" customWidth="1"/>
    <col min="3" max="5" width="13" customWidth="1"/>
    <col min="6" max="9" width="12" style="2" customWidth="1"/>
    <col min="11" max="1025" width="12" style="2" customWidth="1"/>
  </cols>
  <sheetData>
    <row r="1" spans="1:8" ht="24" customHeight="1" x14ac:dyDescent="0.2">
      <c r="A1" s="40" t="s">
        <v>69</v>
      </c>
      <c r="B1" s="112"/>
      <c r="C1" s="112"/>
      <c r="D1" s="112"/>
      <c r="E1" s="112"/>
      <c r="F1" s="1"/>
      <c r="G1" s="1"/>
      <c r="H1" s="1"/>
    </row>
    <row r="2" spans="1:8" ht="24" customHeight="1" x14ac:dyDescent="0.2">
      <c r="A2" s="40"/>
      <c r="B2" s="112"/>
      <c r="C2" s="112"/>
      <c r="D2" s="112"/>
      <c r="E2" s="112"/>
      <c r="F2" s="1"/>
      <c r="G2" s="1"/>
      <c r="H2" s="1"/>
    </row>
    <row r="3" spans="1:8" ht="24" customHeight="1" x14ac:dyDescent="0.2">
      <c r="A3" s="40"/>
      <c r="B3" s="112"/>
      <c r="C3" s="112"/>
      <c r="D3" s="112"/>
      <c r="E3" s="112"/>
      <c r="F3" s="1"/>
      <c r="G3" s="1"/>
      <c r="H3" s="1"/>
    </row>
    <row r="4" spans="1:8" ht="24" customHeight="1" x14ac:dyDescent="0.2">
      <c r="A4" s="40"/>
      <c r="B4" s="112"/>
      <c r="C4" s="112"/>
      <c r="D4" s="112"/>
      <c r="E4" s="112"/>
      <c r="F4" s="1"/>
      <c r="G4" s="1"/>
      <c r="H4" s="1"/>
    </row>
    <row r="5" spans="1:8" ht="24" customHeight="1" x14ac:dyDescent="0.2">
      <c r="A5" s="40"/>
      <c r="B5" s="112"/>
      <c r="C5" s="112"/>
      <c r="D5" s="112"/>
      <c r="E5" s="112"/>
      <c r="F5" s="1"/>
      <c r="G5" s="1"/>
      <c r="H5" s="1"/>
    </row>
    <row r="6" spans="1:8" ht="24" customHeight="1" x14ac:dyDescent="0.2">
      <c r="A6" s="40"/>
      <c r="B6" s="112"/>
      <c r="C6" s="112"/>
      <c r="D6" s="112"/>
      <c r="E6" s="112"/>
      <c r="F6" s="1"/>
      <c r="G6" s="1"/>
      <c r="H6" s="1"/>
    </row>
    <row r="7" spans="1:8" ht="24" customHeight="1" x14ac:dyDescent="0.2">
      <c r="A7" s="40"/>
      <c r="B7" s="112"/>
      <c r="C7" s="112"/>
      <c r="D7" s="112"/>
      <c r="E7" s="112"/>
      <c r="F7" s="1"/>
      <c r="G7" s="1"/>
      <c r="H7" s="1"/>
    </row>
    <row r="8" spans="1:8" ht="24" customHeight="1" x14ac:dyDescent="0.2">
      <c r="A8" s="40"/>
      <c r="B8" s="112"/>
      <c r="C8" s="112"/>
      <c r="D8" s="112"/>
      <c r="E8" s="112"/>
      <c r="F8" s="1"/>
      <c r="G8" s="1"/>
      <c r="H8" s="1"/>
    </row>
    <row r="9" spans="1:8" ht="24" customHeight="1" x14ac:dyDescent="0.2">
      <c r="A9" s="40"/>
      <c r="B9" s="112"/>
      <c r="C9" s="112"/>
      <c r="D9" s="112"/>
      <c r="E9" s="112"/>
      <c r="F9" s="1"/>
      <c r="G9" s="1"/>
      <c r="H9" s="1"/>
    </row>
    <row r="10" spans="1:8" ht="24" customHeight="1" x14ac:dyDescent="0.2">
      <c r="A10" s="40"/>
      <c r="B10" s="112"/>
      <c r="C10" s="112"/>
      <c r="D10" s="112"/>
      <c r="E10" s="112"/>
      <c r="F10" s="1"/>
      <c r="G10" s="1"/>
      <c r="H10" s="1"/>
    </row>
    <row r="11" spans="1:8" x14ac:dyDescent="0.2">
      <c r="A11" s="112"/>
      <c r="B11" s="112"/>
      <c r="C11" s="112"/>
      <c r="D11" s="112"/>
      <c r="E11" s="112"/>
      <c r="F11" s="1"/>
      <c r="G11" s="1"/>
      <c r="H11" s="1"/>
    </row>
    <row r="12" spans="1:8" x14ac:dyDescent="0.2">
      <c r="A12" s="112"/>
      <c r="B12" s="112"/>
      <c r="C12" s="112"/>
      <c r="D12" s="112"/>
      <c r="E12" s="112"/>
      <c r="F12" s="1"/>
      <c r="G12" s="1"/>
      <c r="H12" s="1"/>
    </row>
    <row r="13" spans="1:8" x14ac:dyDescent="0.2">
      <c r="A13" s="112"/>
      <c r="B13" s="112"/>
      <c r="C13" s="112"/>
      <c r="D13" s="112"/>
      <c r="E13" s="112"/>
      <c r="F13" s="1"/>
      <c r="G13" s="1"/>
      <c r="H13" s="1"/>
    </row>
    <row r="14" spans="1:8" x14ac:dyDescent="0.2">
      <c r="A14" s="112"/>
      <c r="B14" s="112"/>
      <c r="C14" s="201" t="s">
        <v>100</v>
      </c>
      <c r="D14" s="201" t="s">
        <v>101</v>
      </c>
      <c r="E14" s="116" t="s">
        <v>108</v>
      </c>
      <c r="F14" s="1"/>
      <c r="G14" s="1"/>
      <c r="H14" s="1"/>
    </row>
    <row r="15" spans="1:8" ht="12.75" customHeight="1" x14ac:dyDescent="0.2">
      <c r="A15" s="292" t="s">
        <v>283</v>
      </c>
      <c r="B15" s="64" t="s">
        <v>200</v>
      </c>
      <c r="C15" s="39">
        <v>267</v>
      </c>
      <c r="D15" s="39">
        <v>209</v>
      </c>
      <c r="E15" s="39">
        <f>+C15+D15</f>
        <v>476</v>
      </c>
      <c r="F15" s="16"/>
      <c r="G15" s="16"/>
      <c r="H15" s="120"/>
    </row>
    <row r="16" spans="1:8" ht="12.75" customHeight="1" x14ac:dyDescent="0.2">
      <c r="A16" s="293"/>
      <c r="B16" s="64" t="s">
        <v>201</v>
      </c>
      <c r="C16" s="39">
        <v>41</v>
      </c>
      <c r="D16" s="39">
        <v>41</v>
      </c>
      <c r="E16" s="39">
        <f>+C16+D16</f>
        <v>82</v>
      </c>
      <c r="F16" s="16"/>
      <c r="G16" s="16"/>
      <c r="H16" s="120"/>
    </row>
    <row r="17" spans="1:8" ht="12.75" customHeight="1" x14ac:dyDescent="0.2">
      <c r="A17" s="293"/>
      <c r="B17" s="64" t="s">
        <v>202</v>
      </c>
      <c r="C17" s="39">
        <v>28</v>
      </c>
      <c r="D17" s="39">
        <v>40</v>
      </c>
      <c r="E17" s="39">
        <f>+C17+D17</f>
        <v>68</v>
      </c>
      <c r="F17" s="16"/>
      <c r="G17" s="16"/>
      <c r="H17" s="120"/>
    </row>
    <row r="18" spans="1:8" ht="12.75" customHeight="1" x14ac:dyDescent="0.2">
      <c r="A18" s="293"/>
      <c r="B18" s="64" t="s">
        <v>203</v>
      </c>
      <c r="C18" s="39">
        <v>4</v>
      </c>
      <c r="D18" s="39">
        <v>3</v>
      </c>
      <c r="E18" s="39">
        <f>+C18+D18</f>
        <v>7</v>
      </c>
      <c r="F18" s="16"/>
      <c r="G18" s="16"/>
      <c r="H18" s="120"/>
    </row>
    <row r="19" spans="1:8" ht="12.75" customHeight="1" x14ac:dyDescent="0.2">
      <c r="A19" s="294"/>
      <c r="B19" s="85" t="s">
        <v>108</v>
      </c>
      <c r="C19" s="86">
        <f>SUM(C15:C18)</f>
        <v>340</v>
      </c>
      <c r="D19" s="86">
        <f>SUM(D15:D18)</f>
        <v>293</v>
      </c>
      <c r="E19" s="86">
        <f>SUM(E15:E18)</f>
        <v>633</v>
      </c>
      <c r="F19" s="1"/>
      <c r="G19" s="1"/>
      <c r="H19" s="1"/>
    </row>
    <row r="20" spans="1:8" ht="12.75" customHeight="1" x14ac:dyDescent="0.2">
      <c r="A20" s="281" t="s">
        <v>284</v>
      </c>
      <c r="B20" s="64" t="s">
        <v>200</v>
      </c>
      <c r="C20" s="39">
        <v>72</v>
      </c>
      <c r="D20" s="39">
        <v>108</v>
      </c>
      <c r="E20" s="39">
        <f>+D20+C20</f>
        <v>180</v>
      </c>
      <c r="F20" s="1"/>
      <c r="G20" s="1"/>
      <c r="H20" s="1"/>
    </row>
    <row r="21" spans="1:8" ht="12.75" customHeight="1" x14ac:dyDescent="0.2">
      <c r="A21" s="282"/>
      <c r="B21" s="64" t="s">
        <v>201</v>
      </c>
      <c r="C21" s="39">
        <v>7</v>
      </c>
      <c r="D21" s="39">
        <v>25</v>
      </c>
      <c r="E21" s="39">
        <f>+D21+C21</f>
        <v>32</v>
      </c>
      <c r="F21" s="1"/>
      <c r="G21" s="1"/>
      <c r="H21" s="1"/>
    </row>
    <row r="22" spans="1:8" ht="12.75" customHeight="1" x14ac:dyDescent="0.2">
      <c r="A22" s="282"/>
      <c r="B22" s="64" t="s">
        <v>202</v>
      </c>
      <c r="C22" s="39">
        <v>6</v>
      </c>
      <c r="D22" s="39">
        <v>10</v>
      </c>
      <c r="E22" s="39">
        <f>+D22+C22</f>
        <v>16</v>
      </c>
      <c r="F22" s="1"/>
      <c r="G22" s="1"/>
      <c r="H22" s="1"/>
    </row>
    <row r="23" spans="1:8" ht="12.75" customHeight="1" x14ac:dyDescent="0.2">
      <c r="A23" s="282"/>
      <c r="B23" s="64" t="s">
        <v>203</v>
      </c>
      <c r="C23" s="39">
        <v>2</v>
      </c>
      <c r="D23" s="39">
        <v>2</v>
      </c>
      <c r="E23" s="39">
        <f>+D23+C23</f>
        <v>4</v>
      </c>
      <c r="F23" s="1"/>
      <c r="G23" s="1"/>
      <c r="H23" s="1"/>
    </row>
    <row r="24" spans="1:8" ht="12.75" customHeight="1" x14ac:dyDescent="0.2">
      <c r="A24" s="291"/>
      <c r="B24" s="85" t="s">
        <v>108</v>
      </c>
      <c r="C24" s="86">
        <f>SUM(C20:C23)</f>
        <v>87</v>
      </c>
      <c r="D24" s="86">
        <f>SUM(D20:D23)</f>
        <v>145</v>
      </c>
      <c r="E24" s="86">
        <f>SUM(E20:E23)</f>
        <v>232</v>
      </c>
      <c r="F24" s="1"/>
      <c r="G24" s="1"/>
      <c r="H24" s="1"/>
    </row>
    <row r="25" spans="1:8" ht="12.75" customHeight="1" x14ac:dyDescent="0.2">
      <c r="A25" s="281" t="s">
        <v>285</v>
      </c>
      <c r="B25" s="64" t="s">
        <v>200</v>
      </c>
      <c r="C25" s="39" t="s">
        <v>138</v>
      </c>
      <c r="D25" s="39">
        <v>59</v>
      </c>
      <c r="E25" s="39">
        <f>+D25</f>
        <v>59</v>
      </c>
      <c r="F25" s="16"/>
      <c r="G25" s="120"/>
      <c r="H25" s="16"/>
    </row>
    <row r="26" spans="1:8" ht="12.75" customHeight="1" x14ac:dyDescent="0.2">
      <c r="A26" s="282"/>
      <c r="B26" s="64" t="s">
        <v>201</v>
      </c>
      <c r="C26" s="39" t="s">
        <v>138</v>
      </c>
      <c r="D26" s="39">
        <v>8</v>
      </c>
      <c r="E26" s="39">
        <f>+D26</f>
        <v>8</v>
      </c>
      <c r="F26" s="16"/>
      <c r="G26" s="120"/>
      <c r="H26" s="16"/>
    </row>
    <row r="27" spans="1:8" ht="12.75" customHeight="1" x14ac:dyDescent="0.2">
      <c r="A27" s="282"/>
      <c r="B27" s="64" t="s">
        <v>202</v>
      </c>
      <c r="C27" s="39" t="s">
        <v>138</v>
      </c>
      <c r="D27" s="39">
        <v>0</v>
      </c>
      <c r="E27" s="39">
        <f>+D27</f>
        <v>0</v>
      </c>
      <c r="F27" s="16"/>
      <c r="G27" s="120"/>
      <c r="H27" s="16"/>
    </row>
    <row r="28" spans="1:8" ht="12.75" customHeight="1" x14ac:dyDescent="0.2">
      <c r="A28" s="282"/>
      <c r="B28" s="64" t="s">
        <v>203</v>
      </c>
      <c r="C28" s="39" t="s">
        <v>138</v>
      </c>
      <c r="D28" s="39">
        <v>4</v>
      </c>
      <c r="E28" s="39">
        <f>+D28</f>
        <v>4</v>
      </c>
      <c r="F28" s="16"/>
      <c r="G28" s="120"/>
      <c r="H28" s="16"/>
    </row>
    <row r="29" spans="1:8" ht="12.75" customHeight="1" x14ac:dyDescent="0.2">
      <c r="A29" s="282"/>
      <c r="B29" s="85" t="s">
        <v>108</v>
      </c>
      <c r="C29" s="85" t="s">
        <v>138</v>
      </c>
      <c r="D29" s="86">
        <f>SUM(D25:D28)</f>
        <v>71</v>
      </c>
      <c r="E29" s="86">
        <f>SUM(E25:E28)</f>
        <v>71</v>
      </c>
      <c r="F29" s="1"/>
      <c r="G29" s="1"/>
      <c r="H29" s="1"/>
    </row>
    <row r="30" spans="1:8" ht="14.25" customHeight="1" x14ac:dyDescent="0.2">
      <c r="A30" s="198" t="s">
        <v>84</v>
      </c>
      <c r="B30" s="1"/>
      <c r="F30" s="1"/>
      <c r="G30" s="1"/>
      <c r="H30" s="1"/>
    </row>
    <row r="31" spans="1:8" ht="14.25" customHeight="1" x14ac:dyDescent="0.2">
      <c r="A31" t="s">
        <v>287</v>
      </c>
      <c r="B31" s="1"/>
      <c r="F31" s="1"/>
      <c r="G31" s="1"/>
      <c r="H31" s="1"/>
    </row>
    <row r="33" spans="7:7" ht="15" customHeight="1" x14ac:dyDescent="0.2">
      <c r="G33" s="120"/>
    </row>
    <row r="34" spans="7:7" ht="15" customHeight="1" x14ac:dyDescent="0.2">
      <c r="G34" s="120"/>
    </row>
    <row r="35" spans="7:7" ht="15" customHeight="1" x14ac:dyDescent="0.2">
      <c r="G35" s="120"/>
    </row>
    <row r="36" spans="7:7" ht="15" customHeight="1" x14ac:dyDescent="0.2">
      <c r="G36" s="120"/>
    </row>
  </sheetData>
  <mergeCells count="3">
    <mergeCell ref="A15:A19"/>
    <mergeCell ref="A25:A29"/>
    <mergeCell ref="A20:A24"/>
  </mergeCells>
  <pageMargins left="0" right="0" top="0" bottom="0" header="0" footer="0"/>
  <pageSetup paperSize="9" scale="85" firstPageNumber="0" pageOrder="overThenDown"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CB023E"/>
    <pageSetUpPr fitToPage="1"/>
  </sheetPr>
  <dimension ref="A1:AME1048576"/>
  <sheetViews>
    <sheetView showGridLines="0" zoomScale="120" zoomScaleNormal="120" workbookViewId="0">
      <pane ySplit="1" topLeftCell="A2" activePane="bottomLeft" state="frozen"/>
      <selection pane="bottomLeft" activeCell="F10" sqref="F10"/>
    </sheetView>
  </sheetViews>
  <sheetFormatPr baseColWidth="10" defaultColWidth="35.75" defaultRowHeight="12.75" x14ac:dyDescent="0.2"/>
  <cols>
    <col min="1" max="1" width="38" style="2" customWidth="1"/>
    <col min="2" max="2" width="13" style="2" customWidth="1"/>
    <col min="3" max="6" width="10" style="2" customWidth="1"/>
    <col min="7" max="1016" width="35.75" style="2" customWidth="1"/>
    <col min="1017" max="1019" width="12" style="2" customWidth="1"/>
    <col min="1020" max="1022" width="12.875" customWidth="1"/>
  </cols>
  <sheetData>
    <row r="1" spans="1:1019" s="9" customFormat="1" ht="24" customHeight="1" x14ac:dyDescent="0.2">
      <c r="A1" s="40" t="s">
        <v>71</v>
      </c>
      <c r="B1" s="112"/>
      <c r="C1" s="112"/>
      <c r="D1" s="112"/>
      <c r="E1" s="112"/>
      <c r="F1" s="112"/>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1"/>
      <c r="ALV1" s="11"/>
      <c r="ALW1" s="11"/>
      <c r="ALX1" s="11"/>
      <c r="ALY1" s="11"/>
      <c r="ALZ1" s="11"/>
      <c r="AMA1" s="11"/>
      <c r="AMB1" s="11"/>
      <c r="AMC1" s="1"/>
      <c r="AMD1" s="1"/>
      <c r="AME1" s="1"/>
    </row>
    <row r="2" spans="1:1019" s="9" customFormat="1" ht="21" customHeight="1" x14ac:dyDescent="0.2">
      <c r="A2" s="112"/>
      <c r="B2" s="112"/>
      <c r="C2" s="112"/>
      <c r="D2" s="112"/>
      <c r="E2" s="112"/>
      <c r="F2" s="112"/>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c r="AMC2" s="1"/>
      <c r="AMD2" s="1"/>
      <c r="AME2" s="1"/>
    </row>
    <row r="3" spans="1:1019" ht="21" customHeight="1" x14ac:dyDescent="0.2">
      <c r="A3" s="59"/>
      <c r="B3" s="24">
        <v>2021</v>
      </c>
      <c r="C3" s="24">
        <v>2022</v>
      </c>
      <c r="D3" s="24">
        <v>2023</v>
      </c>
      <c r="E3" s="24">
        <v>2024</v>
      </c>
      <c r="F3" s="24">
        <v>2025</v>
      </c>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row>
    <row r="4" spans="1:1019" ht="38.25" customHeight="1" x14ac:dyDescent="0.2">
      <c r="A4" s="82" t="s">
        <v>288</v>
      </c>
      <c r="B4" s="64">
        <v>1541</v>
      </c>
      <c r="C4" s="64">
        <v>1609</v>
      </c>
      <c r="D4" s="64">
        <v>2038</v>
      </c>
      <c r="E4" s="64">
        <v>2151</v>
      </c>
      <c r="F4" s="64">
        <v>2165</v>
      </c>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row>
    <row r="5" spans="1:1019" ht="40.35" customHeight="1" x14ac:dyDescent="0.2">
      <c r="A5" s="82" t="s">
        <v>289</v>
      </c>
      <c r="B5" s="64">
        <v>76</v>
      </c>
      <c r="C5" s="64">
        <v>47</v>
      </c>
      <c r="D5" s="64">
        <v>37</v>
      </c>
      <c r="E5" s="64">
        <v>34</v>
      </c>
      <c r="F5" s="64">
        <v>8</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row>
    <row r="6" spans="1:1019" ht="21" customHeight="1" x14ac:dyDescent="0.2">
      <c r="A6" s="24" t="s">
        <v>108</v>
      </c>
      <c r="B6" s="69">
        <f>SUM(B4:B5)</f>
        <v>1617</v>
      </c>
      <c r="C6" s="69">
        <f>SUM(C4:C5)</f>
        <v>1656</v>
      </c>
      <c r="D6" s="69">
        <f>SUM(D4:D5)</f>
        <v>2075</v>
      </c>
      <c r="E6" s="69">
        <f>SUM(E4:E5)</f>
        <v>2185</v>
      </c>
      <c r="F6" s="69">
        <f>SUM(F4:F5)</f>
        <v>2173</v>
      </c>
      <c r="G6" s="117"/>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row>
    <row r="7" spans="1:1019" ht="21" customHeight="1" x14ac:dyDescent="0.2">
      <c r="A7" s="199" t="s">
        <v>290</v>
      </c>
      <c r="B7" s="112"/>
      <c r="C7" s="112"/>
      <c r="D7" s="112"/>
      <c r="E7" s="112"/>
      <c r="F7" s="112"/>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row>
    <row r="9" spans="1:1019" ht="21" customHeight="1" x14ac:dyDescent="0.2">
      <c r="A9" s="1"/>
      <c r="B9" s="1"/>
      <c r="C9" s="1"/>
      <c r="D9" s="117"/>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row>
    <row r="1048576" ht="12.75" customHeight="1" x14ac:dyDescent="0.2"/>
  </sheetData>
  <pageMargins left="0" right="0" top="0" bottom="0" header="0" footer="0"/>
  <pageSetup paperSize="9" firstPageNumber="0" pageOrder="overThenDown" orientation="portrait" horizontalDpi="300" verticalDpi="300" r:id="rId1"/>
  <ignoredErrors>
    <ignoredError sqref="B6:F6" formulaRange="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CB023E"/>
    <pageSetUpPr fitToPage="1"/>
  </sheetPr>
  <dimension ref="A1:AMH26"/>
  <sheetViews>
    <sheetView showGridLines="0" zoomScale="120" zoomScaleNormal="120" workbookViewId="0">
      <pane ySplit="1" topLeftCell="A2" activePane="bottomLeft" state="frozen"/>
      <selection pane="bottomLeft" activeCell="A13" sqref="A13"/>
    </sheetView>
  </sheetViews>
  <sheetFormatPr baseColWidth="10" defaultColWidth="12" defaultRowHeight="12.75" x14ac:dyDescent="0.2"/>
  <cols>
    <col min="1" max="1" width="38" style="2" customWidth="1"/>
    <col min="2" max="2" width="10" style="2" customWidth="1"/>
    <col min="3" max="4" width="10" customWidth="1"/>
    <col min="5" max="5" width="10" style="2" customWidth="1"/>
    <col min="6" max="6" width="10" customWidth="1"/>
    <col min="7" max="1019" width="10" style="2" customWidth="1"/>
    <col min="1020" max="1022" width="12.875" style="2" customWidth="1"/>
  </cols>
  <sheetData>
    <row r="1" spans="1:6" ht="24" customHeight="1" x14ac:dyDescent="0.2">
      <c r="A1" s="40" t="s">
        <v>291</v>
      </c>
      <c r="B1" s="112"/>
      <c r="C1" s="112"/>
      <c r="D1" s="112"/>
      <c r="E1" s="112"/>
      <c r="F1" s="112"/>
    </row>
    <row r="2" spans="1:6" ht="38.25" customHeight="1" x14ac:dyDescent="0.2">
      <c r="A2" s="59"/>
      <c r="B2" s="24">
        <v>2021</v>
      </c>
      <c r="C2" s="24">
        <v>2022</v>
      </c>
      <c r="D2" s="24">
        <v>2023</v>
      </c>
      <c r="E2" s="24">
        <v>2024</v>
      </c>
      <c r="F2" s="24">
        <v>2025</v>
      </c>
    </row>
    <row r="3" spans="1:6" ht="25.5" x14ac:dyDescent="0.2">
      <c r="A3" s="82" t="s">
        <v>292</v>
      </c>
      <c r="B3" s="159">
        <v>62</v>
      </c>
      <c r="C3" s="64">
        <v>100</v>
      </c>
      <c r="D3" s="64">
        <v>130</v>
      </c>
      <c r="E3" s="64">
        <v>39</v>
      </c>
      <c r="F3" s="64">
        <v>61</v>
      </c>
    </row>
    <row r="4" spans="1:6" x14ac:dyDescent="0.2">
      <c r="A4" s="82" t="s">
        <v>293</v>
      </c>
      <c r="B4" s="64">
        <v>784</v>
      </c>
      <c r="C4" s="64">
        <v>546</v>
      </c>
      <c r="D4" s="64">
        <v>518</v>
      </c>
      <c r="E4" s="64">
        <v>457</v>
      </c>
      <c r="F4" s="64">
        <v>493</v>
      </c>
    </row>
    <row r="5" spans="1:6" x14ac:dyDescent="0.2">
      <c r="A5" s="82" t="s">
        <v>294</v>
      </c>
      <c r="B5" s="159">
        <v>714</v>
      </c>
      <c r="C5" s="64">
        <v>963</v>
      </c>
      <c r="D5" s="64">
        <v>610</v>
      </c>
      <c r="E5" s="64">
        <v>233</v>
      </c>
      <c r="F5" s="64">
        <v>274</v>
      </c>
    </row>
    <row r="6" spans="1:6" ht="25.5" x14ac:dyDescent="0.2">
      <c r="A6" s="82" t="s">
        <v>295</v>
      </c>
      <c r="B6" s="64" t="s">
        <v>138</v>
      </c>
      <c r="C6" s="64" t="s">
        <v>138</v>
      </c>
      <c r="D6" s="64">
        <v>164</v>
      </c>
      <c r="E6" s="64">
        <v>807</v>
      </c>
      <c r="F6" s="64">
        <f>892+212</f>
        <v>1104</v>
      </c>
    </row>
    <row r="7" spans="1:6" ht="25.5" x14ac:dyDescent="0.2">
      <c r="A7" s="82" t="s">
        <v>296</v>
      </c>
      <c r="B7" s="64">
        <v>10</v>
      </c>
      <c r="C7" s="64">
        <v>66</v>
      </c>
      <c r="D7" s="64">
        <v>62</v>
      </c>
      <c r="E7" s="64">
        <v>68</v>
      </c>
      <c r="F7" s="64">
        <v>15</v>
      </c>
    </row>
    <row r="8" spans="1:6" ht="25.5" x14ac:dyDescent="0.2">
      <c r="A8" s="82" t="s">
        <v>297</v>
      </c>
      <c r="B8" s="64" t="s">
        <v>138</v>
      </c>
      <c r="C8" s="64">
        <v>39</v>
      </c>
      <c r="D8" s="64">
        <v>57</v>
      </c>
      <c r="E8" s="64">
        <v>40</v>
      </c>
      <c r="F8" s="64">
        <v>43</v>
      </c>
    </row>
    <row r="9" spans="1:6" x14ac:dyDescent="0.2">
      <c r="A9" s="82" t="s">
        <v>298</v>
      </c>
      <c r="B9" s="64" t="s">
        <v>138</v>
      </c>
      <c r="C9" s="64">
        <v>63</v>
      </c>
      <c r="D9" s="64">
        <v>30</v>
      </c>
      <c r="E9" s="64">
        <v>67</v>
      </c>
      <c r="F9" s="64">
        <v>61</v>
      </c>
    </row>
    <row r="10" spans="1:6" ht="14.25" customHeight="1" x14ac:dyDescent="0.2">
      <c r="A10" s="230" t="s">
        <v>299</v>
      </c>
      <c r="B10" s="231"/>
      <c r="C10" s="231"/>
      <c r="D10" s="231"/>
      <c r="E10" s="231"/>
      <c r="F10" s="112"/>
    </row>
    <row r="11" spans="1:6" x14ac:dyDescent="0.2">
      <c r="A11" s="112"/>
      <c r="B11" s="112"/>
      <c r="C11" s="112"/>
      <c r="D11" s="112"/>
      <c r="E11" s="112"/>
      <c r="F11" s="112"/>
    </row>
    <row r="12" spans="1:6" x14ac:dyDescent="0.2">
      <c r="A12" s="112"/>
      <c r="B12" s="112"/>
      <c r="C12" s="112"/>
      <c r="D12" s="112"/>
      <c r="E12" s="112"/>
      <c r="F12" s="112"/>
    </row>
    <row r="13" spans="1:6" x14ac:dyDescent="0.2">
      <c r="A13" s="112"/>
      <c r="B13" s="112"/>
      <c r="C13" s="112"/>
      <c r="D13" s="112"/>
      <c r="E13" s="112"/>
      <c r="F13" s="112"/>
    </row>
    <row r="14" spans="1:6" x14ac:dyDescent="0.2">
      <c r="A14" s="112"/>
      <c r="B14" s="112"/>
      <c r="C14" s="112"/>
      <c r="D14" s="112"/>
      <c r="E14" s="112"/>
      <c r="F14" s="112"/>
    </row>
    <row r="15" spans="1:6" x14ac:dyDescent="0.2">
      <c r="A15" s="112"/>
      <c r="B15" s="112"/>
      <c r="C15" s="112"/>
      <c r="D15" s="112"/>
      <c r="E15" s="112"/>
      <c r="F15" s="112"/>
    </row>
    <row r="16" spans="1:6" x14ac:dyDescent="0.2">
      <c r="A16" s="112"/>
      <c r="B16" s="112"/>
      <c r="C16" s="112"/>
      <c r="D16" s="112"/>
      <c r="E16" s="112"/>
      <c r="F16" s="112"/>
    </row>
    <row r="17" spans="1:6" x14ac:dyDescent="0.2">
      <c r="A17" s="112"/>
      <c r="B17" s="112"/>
      <c r="C17" s="112"/>
      <c r="D17" s="112"/>
      <c r="E17" s="112"/>
      <c r="F17" s="112"/>
    </row>
    <row r="18" spans="1:6" x14ac:dyDescent="0.2">
      <c r="A18" s="112"/>
      <c r="B18" s="112"/>
      <c r="C18" s="112"/>
      <c r="D18" s="112"/>
      <c r="E18" s="112"/>
      <c r="F18" s="112"/>
    </row>
    <row r="19" spans="1:6" x14ac:dyDescent="0.2">
      <c r="A19" s="112"/>
      <c r="B19" s="112"/>
      <c r="C19" s="112"/>
      <c r="D19" s="112"/>
      <c r="E19" s="112"/>
      <c r="F19" s="112"/>
    </row>
    <row r="20" spans="1:6" x14ac:dyDescent="0.2">
      <c r="A20" s="112"/>
      <c r="B20" s="112"/>
      <c r="C20" s="112"/>
      <c r="D20" s="112"/>
      <c r="E20" s="112"/>
      <c r="F20" s="112"/>
    </row>
    <row r="21" spans="1:6" x14ac:dyDescent="0.2">
      <c r="A21" s="112"/>
      <c r="B21" s="112"/>
      <c r="C21" s="112"/>
      <c r="D21" s="112"/>
      <c r="E21" s="112"/>
      <c r="F21" s="112"/>
    </row>
    <row r="22" spans="1:6" x14ac:dyDescent="0.2">
      <c r="A22" s="112"/>
      <c r="B22" s="112"/>
      <c r="C22" s="112"/>
      <c r="D22" s="112"/>
      <c r="E22" s="112"/>
      <c r="F22" s="112"/>
    </row>
    <row r="23" spans="1:6" x14ac:dyDescent="0.2">
      <c r="A23" s="112"/>
      <c r="B23" s="112"/>
      <c r="C23" s="112"/>
      <c r="D23" s="112"/>
      <c r="E23" s="112"/>
      <c r="F23" s="112"/>
    </row>
    <row r="24" spans="1:6" x14ac:dyDescent="0.2">
      <c r="A24" s="112"/>
      <c r="B24" s="112"/>
      <c r="C24" s="112"/>
      <c r="D24" s="112"/>
      <c r="E24" s="112"/>
      <c r="F24" s="112"/>
    </row>
    <row r="25" spans="1:6" x14ac:dyDescent="0.2">
      <c r="A25" s="112"/>
      <c r="B25" s="112"/>
      <c r="C25" s="112"/>
      <c r="D25" s="112"/>
      <c r="E25" s="112"/>
      <c r="F25" s="112"/>
    </row>
    <row r="26" spans="1:6" ht="25.5" customHeight="1" x14ac:dyDescent="0.2">
      <c r="A26" s="112"/>
      <c r="B26" s="112"/>
      <c r="C26" s="112"/>
      <c r="D26" s="112"/>
      <c r="E26" s="112"/>
      <c r="F26" s="112"/>
    </row>
  </sheetData>
  <mergeCells count="1">
    <mergeCell ref="A10:E10"/>
  </mergeCells>
  <pageMargins left="0" right="0" top="0" bottom="0" header="0" footer="0"/>
  <pageSetup paperSize="9" firstPageNumber="0" pageOrder="overThenDown"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CB023E"/>
  </sheetPr>
  <dimension ref="A1:H8"/>
  <sheetViews>
    <sheetView zoomScale="120" zoomScaleNormal="120" workbookViewId="0">
      <pane ySplit="1" topLeftCell="A2" activePane="bottomLeft" state="frozen"/>
      <selection pane="bottomLeft" activeCell="C14" sqref="C14"/>
    </sheetView>
  </sheetViews>
  <sheetFormatPr baseColWidth="10" defaultColWidth="11.375" defaultRowHeight="12.75" x14ac:dyDescent="0.2"/>
  <cols>
    <col min="1" max="1" width="23.625" customWidth="1"/>
    <col min="2" max="2" width="12" customWidth="1"/>
    <col min="3" max="3" width="22.875" bestFit="1" customWidth="1"/>
    <col min="4" max="4" width="25.25" customWidth="1"/>
    <col min="5" max="5" width="21.375" customWidth="1"/>
    <col min="6" max="6" width="37.125" bestFit="1" customWidth="1"/>
    <col min="7" max="7" width="22" bestFit="1" customWidth="1"/>
    <col min="8" max="8" width="8.375" bestFit="1" customWidth="1"/>
  </cols>
  <sheetData>
    <row r="1" spans="1:8" ht="24" customHeight="1" x14ac:dyDescent="0.2">
      <c r="A1" s="40" t="s">
        <v>334</v>
      </c>
      <c r="B1" s="112"/>
      <c r="C1" s="112"/>
      <c r="D1" s="112"/>
      <c r="E1" s="112"/>
      <c r="F1" s="112"/>
      <c r="G1" s="112"/>
      <c r="H1" s="112"/>
    </row>
    <row r="2" spans="1:8" ht="92.25" customHeight="1" x14ac:dyDescent="0.2">
      <c r="A2" s="24" t="s">
        <v>300</v>
      </c>
      <c r="B2" s="24" t="s">
        <v>301</v>
      </c>
      <c r="C2" s="24" t="s">
        <v>302</v>
      </c>
      <c r="D2" s="24" t="s">
        <v>303</v>
      </c>
      <c r="E2" s="24" t="s">
        <v>304</v>
      </c>
      <c r="F2" s="24" t="s">
        <v>305</v>
      </c>
      <c r="G2" s="24" t="s">
        <v>306</v>
      </c>
      <c r="H2" s="24" t="s">
        <v>307</v>
      </c>
    </row>
    <row r="3" spans="1:8" ht="26.25" customHeight="1" thickBot="1" x14ac:dyDescent="0.25">
      <c r="A3" s="82" t="s">
        <v>326</v>
      </c>
      <c r="B3" s="160">
        <v>0.98</v>
      </c>
      <c r="C3" s="160">
        <v>0.90800000000000003</v>
      </c>
      <c r="D3" s="160">
        <v>0.95899999999999996</v>
      </c>
      <c r="E3" s="160">
        <v>0.98</v>
      </c>
      <c r="F3" s="160">
        <v>0.97799999999999998</v>
      </c>
      <c r="G3" s="160">
        <v>0.99299999999999999</v>
      </c>
      <c r="H3" s="160">
        <v>0.96799999999999997</v>
      </c>
    </row>
    <row r="4" spans="1:8" ht="26.25" customHeight="1" thickBot="1" x14ac:dyDescent="0.25">
      <c r="A4" s="82" t="s">
        <v>327</v>
      </c>
      <c r="B4" s="160">
        <v>0.02</v>
      </c>
      <c r="C4" s="160">
        <v>9.1999999999999998E-2</v>
      </c>
      <c r="D4" s="160">
        <v>4.1000000000000002E-2</v>
      </c>
      <c r="E4" s="160">
        <v>0.02</v>
      </c>
      <c r="F4" s="160">
        <f>1-F3</f>
        <v>2.200000000000002E-2</v>
      </c>
      <c r="G4" s="160">
        <v>7.0000000000000001E-3</v>
      </c>
      <c r="H4" s="160">
        <v>3.2000000000000001E-2</v>
      </c>
    </row>
    <row r="5" spans="1:8" ht="12.75" customHeight="1" x14ac:dyDescent="0.2">
      <c r="A5" s="68" t="s">
        <v>102</v>
      </c>
      <c r="B5" s="87">
        <v>1</v>
      </c>
      <c r="C5" s="87">
        <v>1</v>
      </c>
      <c r="D5" s="88">
        <v>1</v>
      </c>
      <c r="E5" s="88">
        <v>1</v>
      </c>
      <c r="F5" s="88">
        <v>1</v>
      </c>
      <c r="G5" s="88">
        <v>1</v>
      </c>
      <c r="H5" s="88">
        <v>1</v>
      </c>
    </row>
    <row r="6" spans="1:8" ht="12.75" customHeight="1" x14ac:dyDescent="0.2">
      <c r="A6" s="181" t="s">
        <v>84</v>
      </c>
      <c r="B6" s="112"/>
      <c r="C6" s="112"/>
      <c r="D6" s="112"/>
      <c r="E6" s="112"/>
      <c r="F6" s="112"/>
      <c r="G6" s="112"/>
      <c r="H6" s="112"/>
    </row>
    <row r="7" spans="1:8" x14ac:dyDescent="0.2">
      <c r="A7" s="79" t="s">
        <v>333</v>
      </c>
      <c r="B7" s="112"/>
      <c r="C7" s="112"/>
      <c r="D7" s="112"/>
      <c r="E7" s="112"/>
      <c r="F7" s="112"/>
      <c r="G7" s="112"/>
      <c r="H7" s="112"/>
    </row>
    <row r="8" spans="1:8" x14ac:dyDescent="0.2">
      <c r="A8" s="112"/>
      <c r="B8" s="112"/>
      <c r="C8" s="112"/>
      <c r="D8" s="112"/>
      <c r="E8" s="112"/>
      <c r="F8" s="112"/>
      <c r="G8" s="112"/>
      <c r="H8" s="112"/>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CB023E"/>
  </sheetPr>
  <dimension ref="A1:I60"/>
  <sheetViews>
    <sheetView zoomScale="120" zoomScaleNormal="120" workbookViewId="0">
      <pane ySplit="1" topLeftCell="A2" activePane="bottomLeft" state="frozen"/>
      <selection pane="bottomLeft" activeCell="A20" sqref="A20"/>
    </sheetView>
  </sheetViews>
  <sheetFormatPr baseColWidth="10" defaultColWidth="11.375" defaultRowHeight="12.75" x14ac:dyDescent="0.2"/>
  <cols>
    <col min="1" max="1" width="38" customWidth="1"/>
    <col min="2" max="2" width="12" customWidth="1"/>
    <col min="3" max="3" width="10" customWidth="1"/>
  </cols>
  <sheetData>
    <row r="1" spans="1:9" ht="24" customHeight="1" x14ac:dyDescent="0.2">
      <c r="A1" s="40" t="s">
        <v>308</v>
      </c>
      <c r="B1" s="112"/>
      <c r="C1" s="112"/>
    </row>
    <row r="2" spans="1:9" x14ac:dyDescent="0.2">
      <c r="A2" s="112"/>
      <c r="B2" s="112"/>
      <c r="C2" s="112"/>
    </row>
    <row r="3" spans="1:9" ht="12.75" customHeight="1" x14ac:dyDescent="0.2">
      <c r="A3" s="79"/>
      <c r="B3" s="59" t="s">
        <v>309</v>
      </c>
      <c r="C3" s="59" t="s">
        <v>310</v>
      </c>
    </row>
    <row r="4" spans="1:9" ht="25.5" customHeight="1" x14ac:dyDescent="0.2">
      <c r="A4" s="59" t="s">
        <v>331</v>
      </c>
      <c r="B4" s="106">
        <v>0.49881800242409702</v>
      </c>
      <c r="C4" s="106">
        <v>0.6366107180077889</v>
      </c>
      <c r="D4" s="90"/>
    </row>
    <row r="5" spans="1:9" x14ac:dyDescent="0.2">
      <c r="A5" s="98" t="s">
        <v>100</v>
      </c>
      <c r="B5" s="104">
        <v>0.47352024922118402</v>
      </c>
      <c r="C5" s="104">
        <v>0.59943502824858752</v>
      </c>
    </row>
    <row r="6" spans="1:9" x14ac:dyDescent="0.2">
      <c r="A6" s="98" t="s">
        <v>101</v>
      </c>
      <c r="B6" s="104">
        <v>0.52411575562700996</v>
      </c>
      <c r="C6" s="104">
        <v>0.67378640776699028</v>
      </c>
    </row>
    <row r="7" spans="1:9" ht="25.5" customHeight="1" x14ac:dyDescent="0.2">
      <c r="A7" s="59" t="s">
        <v>317</v>
      </c>
      <c r="B7" s="106">
        <v>0.38436508671846392</v>
      </c>
      <c r="C7" s="106">
        <v>0.58919628339140528</v>
      </c>
      <c r="D7" s="90"/>
      <c r="I7" s="103"/>
    </row>
    <row r="8" spans="1:9" x14ac:dyDescent="0.2">
      <c r="A8" s="98" t="s">
        <v>100</v>
      </c>
      <c r="B8" s="104">
        <v>0.37430786267995569</v>
      </c>
      <c r="C8" s="104">
        <v>0.56457142857142861</v>
      </c>
      <c r="I8" s="105"/>
    </row>
    <row r="9" spans="1:9" x14ac:dyDescent="0.2">
      <c r="A9" s="98" t="s">
        <v>101</v>
      </c>
      <c r="B9" s="104">
        <v>0.39442231075697209</v>
      </c>
      <c r="C9" s="104">
        <v>0.61382113821138207</v>
      </c>
      <c r="I9" s="105"/>
    </row>
    <row r="10" spans="1:9" ht="15" customHeight="1" x14ac:dyDescent="0.2">
      <c r="A10" s="59" t="s">
        <v>311</v>
      </c>
      <c r="B10" s="226">
        <v>0.42499999999999999</v>
      </c>
      <c r="C10" s="227" t="s">
        <v>138</v>
      </c>
      <c r="I10" s="103"/>
    </row>
    <row r="11" spans="1:9" ht="15" customHeight="1" x14ac:dyDescent="0.2">
      <c r="A11" s="98" t="s">
        <v>100</v>
      </c>
      <c r="B11" s="104">
        <v>0.43237250554323725</v>
      </c>
      <c r="C11" s="227" t="s">
        <v>138</v>
      </c>
      <c r="I11" s="105"/>
    </row>
    <row r="12" spans="1:9" ht="15" customHeight="1" x14ac:dyDescent="0.2">
      <c r="A12" s="98" t="s">
        <v>101</v>
      </c>
      <c r="B12" s="104">
        <v>0.41218637992831542</v>
      </c>
      <c r="C12" s="227" t="s">
        <v>138</v>
      </c>
      <c r="I12" s="105"/>
    </row>
    <row r="13" spans="1:9" ht="25.5" x14ac:dyDescent="0.2">
      <c r="A13" s="59" t="s">
        <v>312</v>
      </c>
      <c r="B13" s="106">
        <v>0.29799999999999999</v>
      </c>
      <c r="C13" s="227" t="s">
        <v>138</v>
      </c>
    </row>
    <row r="14" spans="1:9" ht="15" customHeight="1" x14ac:dyDescent="0.2">
      <c r="A14" s="98" t="s">
        <v>100</v>
      </c>
      <c r="B14" s="104">
        <v>0.35185185185185186</v>
      </c>
      <c r="C14" s="227" t="s">
        <v>138</v>
      </c>
    </row>
    <row r="15" spans="1:9" ht="15" customHeight="1" x14ac:dyDescent="0.2">
      <c r="A15" s="98" t="s">
        <v>101</v>
      </c>
      <c r="B15" s="104">
        <v>0.21917808219178081</v>
      </c>
      <c r="C15" s="227" t="s">
        <v>138</v>
      </c>
    </row>
    <row r="16" spans="1:9" ht="15" customHeight="1" x14ac:dyDescent="0.2">
      <c r="A16" s="59" t="s">
        <v>316</v>
      </c>
      <c r="B16" s="228" t="s">
        <v>138</v>
      </c>
      <c r="C16" s="90">
        <v>0.39700000000000002</v>
      </c>
    </row>
    <row r="17" spans="1:5" ht="15" customHeight="1" x14ac:dyDescent="0.2">
      <c r="A17" s="98" t="s">
        <v>100</v>
      </c>
      <c r="B17" s="228" t="s">
        <v>138</v>
      </c>
      <c r="C17" s="90">
        <v>0.39</v>
      </c>
    </row>
    <row r="18" spans="1:5" ht="15" customHeight="1" x14ac:dyDescent="0.2">
      <c r="A18" s="98" t="s">
        <v>101</v>
      </c>
      <c r="B18" s="228" t="s">
        <v>138</v>
      </c>
      <c r="C18" s="90">
        <v>0.40200000000000002</v>
      </c>
    </row>
    <row r="19" spans="1:5" x14ac:dyDescent="0.2">
      <c r="A19" s="59" t="s">
        <v>332</v>
      </c>
      <c r="B19" s="106">
        <v>7.0000000000000007E-2</v>
      </c>
      <c r="C19" s="106">
        <v>0.36699999999999999</v>
      </c>
    </row>
    <row r="20" spans="1:5" x14ac:dyDescent="0.2">
      <c r="A20" s="98" t="s">
        <v>100</v>
      </c>
      <c r="B20" s="104">
        <v>6.2E-2</v>
      </c>
      <c r="C20" s="104">
        <v>0.36899999999999999</v>
      </c>
    </row>
    <row r="21" spans="1:5" x14ac:dyDescent="0.2">
      <c r="A21" s="98" t="s">
        <v>101</v>
      </c>
      <c r="B21" s="104">
        <v>7.8E-2</v>
      </c>
      <c r="C21" s="104">
        <v>0.36499999999999999</v>
      </c>
    </row>
    <row r="22" spans="1:5" x14ac:dyDescent="0.2">
      <c r="A22" s="59" t="s">
        <v>313</v>
      </c>
      <c r="B22" s="106">
        <v>0.28888888888888897</v>
      </c>
      <c r="C22" s="225">
        <v>0.58888888888888902</v>
      </c>
    </row>
    <row r="23" spans="1:5" x14ac:dyDescent="0.2">
      <c r="A23" s="98" t="s">
        <v>100</v>
      </c>
      <c r="B23" s="104">
        <v>0.26363636363636361</v>
      </c>
      <c r="C23" s="104">
        <v>0.5636363636363636</v>
      </c>
    </row>
    <row r="24" spans="1:5" x14ac:dyDescent="0.2">
      <c r="A24" s="98" t="s">
        <v>101</v>
      </c>
      <c r="B24" s="104">
        <v>0.3235294117647059</v>
      </c>
      <c r="C24" s="104">
        <v>0.61764705882352944</v>
      </c>
    </row>
    <row r="25" spans="1:5" x14ac:dyDescent="0.2">
      <c r="A25" s="59" t="s">
        <v>314</v>
      </c>
      <c r="B25" s="106">
        <v>0.20899999999999999</v>
      </c>
      <c r="C25" s="106">
        <v>0.52500000000000002</v>
      </c>
      <c r="D25" s="90"/>
    </row>
    <row r="26" spans="1:5" x14ac:dyDescent="0.2">
      <c r="A26" s="98" t="s">
        <v>100</v>
      </c>
      <c r="B26" s="104">
        <v>0.20098039215686275</v>
      </c>
      <c r="C26" s="104">
        <v>0.51960784313725494</v>
      </c>
    </row>
    <row r="27" spans="1:5" x14ac:dyDescent="0.2">
      <c r="A27" s="98" t="s">
        <v>101</v>
      </c>
      <c r="B27" s="104">
        <v>0.22680412371134021</v>
      </c>
      <c r="C27" s="104">
        <v>0.53608247422680411</v>
      </c>
      <c r="E27" s="90"/>
    </row>
    <row r="28" spans="1:5" x14ac:dyDescent="0.2">
      <c r="A28" s="59" t="s">
        <v>315</v>
      </c>
      <c r="B28" s="106">
        <v>0.22700000000000001</v>
      </c>
      <c r="C28" s="106">
        <v>0.502</v>
      </c>
      <c r="D28" s="90"/>
    </row>
    <row r="29" spans="1:5" x14ac:dyDescent="0.2">
      <c r="A29" s="98" t="s">
        <v>100</v>
      </c>
      <c r="B29" s="104">
        <v>0.16911764705882354</v>
      </c>
      <c r="C29" s="104">
        <v>0.4485294117647059</v>
      </c>
    </row>
    <row r="30" spans="1:5" x14ac:dyDescent="0.2">
      <c r="A30" s="98" t="s">
        <v>101</v>
      </c>
      <c r="B30" s="104">
        <v>0.26943005181347152</v>
      </c>
      <c r="C30" s="104">
        <v>0.53886010362694303</v>
      </c>
    </row>
    <row r="31" spans="1:5" x14ac:dyDescent="0.2">
      <c r="A31" s="59" t="s">
        <v>318</v>
      </c>
      <c r="B31" s="106">
        <v>0.433</v>
      </c>
      <c r="C31" s="106">
        <v>0.64220183486238536</v>
      </c>
      <c r="D31" s="90"/>
      <c r="E31" s="99"/>
    </row>
    <row r="32" spans="1:5" x14ac:dyDescent="0.2">
      <c r="A32" s="98" t="s">
        <v>100</v>
      </c>
      <c r="B32" s="104">
        <v>0.47058823529411764</v>
      </c>
      <c r="C32" s="104">
        <v>0.6470588235294118</v>
      </c>
    </row>
    <row r="33" spans="1:5" x14ac:dyDescent="0.2">
      <c r="A33" s="98" t="s">
        <v>101</v>
      </c>
      <c r="B33" s="104">
        <v>0.42105263157894735</v>
      </c>
      <c r="C33" s="104">
        <v>0.63909774436090228</v>
      </c>
    </row>
    <row r="34" spans="1:5" ht="25.5" x14ac:dyDescent="0.2">
      <c r="A34" s="59" t="s">
        <v>319</v>
      </c>
      <c r="B34" s="106">
        <v>0.42321428571428571</v>
      </c>
      <c r="C34" s="225">
        <f>108/135</f>
        <v>0.8</v>
      </c>
      <c r="D34" s="90"/>
      <c r="E34" s="90"/>
    </row>
    <row r="35" spans="1:5" x14ac:dyDescent="0.2">
      <c r="A35" s="98" t="s">
        <v>100</v>
      </c>
      <c r="B35" s="104">
        <v>0.47142857142857142</v>
      </c>
      <c r="C35" s="104">
        <v>0.78787878787878796</v>
      </c>
      <c r="D35" s="1" t="s">
        <v>85</v>
      </c>
    </row>
    <row r="36" spans="1:5" x14ac:dyDescent="0.2">
      <c r="A36" s="98" t="s">
        <v>101</v>
      </c>
      <c r="B36" s="104">
        <v>0.375</v>
      </c>
      <c r="C36" s="104">
        <v>0.90322580645161299</v>
      </c>
    </row>
    <row r="37" spans="1:5" ht="12.75" customHeight="1" x14ac:dyDescent="0.2">
      <c r="A37" s="59" t="s">
        <v>320</v>
      </c>
      <c r="B37" s="106">
        <v>0.27450980392156865</v>
      </c>
      <c r="C37" s="106">
        <v>0.50980392156862742</v>
      </c>
    </row>
    <row r="38" spans="1:5" x14ac:dyDescent="0.2">
      <c r="A38" s="98" t="s">
        <v>101</v>
      </c>
      <c r="B38" s="104">
        <v>0.27450980392156865</v>
      </c>
      <c r="C38" s="104">
        <v>0.50980392156862742</v>
      </c>
    </row>
    <row r="39" spans="1:5" ht="12.75" customHeight="1" x14ac:dyDescent="0.2"/>
    <row r="40" spans="1:5" ht="12.75" customHeight="1" x14ac:dyDescent="0.2">
      <c r="A40" s="200" t="s">
        <v>321</v>
      </c>
    </row>
    <row r="41" spans="1:5" ht="12.75" customHeight="1" x14ac:dyDescent="0.2">
      <c r="A41" s="112"/>
    </row>
    <row r="42" spans="1:5" x14ac:dyDescent="0.2">
      <c r="A42" s="79" t="s">
        <v>322</v>
      </c>
    </row>
    <row r="43" spans="1:5" x14ac:dyDescent="0.2">
      <c r="A43" s="112" t="s">
        <v>323</v>
      </c>
    </row>
    <row r="44" spans="1:5" x14ac:dyDescent="0.2">
      <c r="A44" s="79" t="s">
        <v>330</v>
      </c>
    </row>
    <row r="52" spans="1:3" x14ac:dyDescent="0.2">
      <c r="A52" s="72"/>
      <c r="B52" s="102"/>
      <c r="C52" s="102"/>
    </row>
    <row r="53" spans="1:3" x14ac:dyDescent="0.2">
      <c r="A53" s="132"/>
      <c r="B53" s="99"/>
      <c r="C53" s="99"/>
    </row>
    <row r="54" spans="1:3" x14ac:dyDescent="0.2">
      <c r="B54" s="112"/>
      <c r="C54" s="112"/>
    </row>
    <row r="55" spans="1:3" x14ac:dyDescent="0.2">
      <c r="B55" s="112"/>
      <c r="C55" s="112"/>
    </row>
    <row r="56" spans="1:3" x14ac:dyDescent="0.2">
      <c r="B56" s="112"/>
      <c r="C56" s="112"/>
    </row>
    <row r="57" spans="1:3" x14ac:dyDescent="0.2">
      <c r="B57" s="112"/>
      <c r="C57" s="112"/>
    </row>
    <row r="58" spans="1:3" x14ac:dyDescent="0.2">
      <c r="B58" s="112"/>
      <c r="C58" s="112"/>
    </row>
    <row r="59" spans="1:3" x14ac:dyDescent="0.2">
      <c r="B59" s="112"/>
      <c r="C59" s="112"/>
    </row>
    <row r="60" spans="1:3" x14ac:dyDescent="0.2">
      <c r="A60" s="2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B023E"/>
    <pageSetUpPr fitToPage="1"/>
  </sheetPr>
  <dimension ref="A1:AMI1048489"/>
  <sheetViews>
    <sheetView showGridLines="0" zoomScale="120" zoomScaleNormal="120" workbookViewId="0">
      <selection activeCell="A18" sqref="A18"/>
    </sheetView>
  </sheetViews>
  <sheetFormatPr baseColWidth="10" defaultColWidth="12" defaultRowHeight="12.75" x14ac:dyDescent="0.2"/>
  <cols>
    <col min="1" max="1" width="38" style="1" customWidth="1"/>
    <col min="2" max="2" width="11.875" style="1" customWidth="1"/>
    <col min="3" max="4" width="11.875" customWidth="1"/>
    <col min="5" max="6" width="11.875" style="1" customWidth="1"/>
    <col min="7" max="9" width="13.25" style="1" customWidth="1"/>
    <col min="10" max="10" width="13.125" style="1" customWidth="1"/>
    <col min="11" max="11" width="13.25" style="1" customWidth="1"/>
    <col min="12" max="1023" width="12" style="1" customWidth="1"/>
  </cols>
  <sheetData>
    <row r="1" spans="1:8" ht="24" customHeight="1" x14ac:dyDescent="0.2">
      <c r="A1" s="40" t="s">
        <v>13</v>
      </c>
      <c r="B1" s="112"/>
      <c r="C1" s="112"/>
      <c r="D1" s="112"/>
      <c r="E1" s="112"/>
      <c r="F1" s="112"/>
    </row>
    <row r="2" spans="1:8" x14ac:dyDescent="0.2">
      <c r="A2" s="112"/>
      <c r="B2" s="112"/>
      <c r="C2" s="112"/>
      <c r="D2" s="112"/>
      <c r="E2" s="112"/>
      <c r="F2" s="112"/>
    </row>
    <row r="3" spans="1:8" x14ac:dyDescent="0.2">
      <c r="A3" s="112"/>
      <c r="B3" s="112"/>
      <c r="C3" s="112"/>
      <c r="D3" s="112"/>
      <c r="E3" s="112"/>
      <c r="F3" s="112"/>
    </row>
    <row r="4" spans="1:8" x14ac:dyDescent="0.2">
      <c r="A4" s="112"/>
      <c r="B4" s="112"/>
      <c r="C4" s="112"/>
      <c r="D4" s="112"/>
      <c r="E4" s="112"/>
      <c r="F4" s="112"/>
    </row>
    <row r="5" spans="1:8" x14ac:dyDescent="0.2">
      <c r="A5" s="112"/>
      <c r="B5" s="112"/>
      <c r="C5" s="112"/>
      <c r="D5" s="112"/>
      <c r="E5" s="112"/>
      <c r="F5" s="112"/>
    </row>
    <row r="6" spans="1:8" x14ac:dyDescent="0.2">
      <c r="A6" s="112"/>
      <c r="B6" s="112"/>
      <c r="C6" s="112"/>
      <c r="D6" s="112"/>
      <c r="E6" s="112"/>
      <c r="F6" s="112"/>
    </row>
    <row r="7" spans="1:8" x14ac:dyDescent="0.2">
      <c r="A7" s="112"/>
      <c r="B7" s="112"/>
      <c r="C7" s="112"/>
      <c r="D7" s="112"/>
      <c r="E7" s="112"/>
      <c r="F7" s="112"/>
      <c r="H7"/>
    </row>
    <row r="8" spans="1:8" ht="127.35" customHeight="1" x14ac:dyDescent="0.2">
      <c r="A8" s="112"/>
      <c r="B8" s="112"/>
      <c r="C8" s="112"/>
      <c r="D8" s="112"/>
      <c r="E8" s="112"/>
      <c r="F8" s="112"/>
    </row>
    <row r="9" spans="1:8" ht="29.1" customHeight="1" x14ac:dyDescent="0.2">
      <c r="A9" s="20" t="s">
        <v>84</v>
      </c>
      <c r="B9" s="112"/>
      <c r="C9" s="112"/>
      <c r="D9" s="112"/>
      <c r="E9" s="112"/>
      <c r="F9" s="112"/>
    </row>
    <row r="10" spans="1:8" ht="19.149999999999999" customHeight="1" x14ac:dyDescent="0.2">
      <c r="A10" s="112"/>
      <c r="B10" s="59">
        <v>2021</v>
      </c>
      <c r="C10" s="59">
        <v>2022</v>
      </c>
      <c r="D10" s="59">
        <v>2023</v>
      </c>
      <c r="E10" s="59">
        <v>2024</v>
      </c>
      <c r="F10" s="59">
        <v>2025</v>
      </c>
    </row>
    <row r="11" spans="1:8" ht="19.149999999999999" customHeight="1" x14ac:dyDescent="0.2">
      <c r="A11" s="211" t="s">
        <v>78</v>
      </c>
      <c r="B11" s="23">
        <v>65618</v>
      </c>
      <c r="C11" s="23">
        <v>40305</v>
      </c>
      <c r="D11" s="23">
        <v>31529</v>
      </c>
      <c r="E11" s="23">
        <v>28943</v>
      </c>
      <c r="F11" s="23">
        <v>27429</v>
      </c>
    </row>
    <row r="12" spans="1:8" ht="30.6" customHeight="1" x14ac:dyDescent="0.2">
      <c r="A12" s="212" t="s">
        <v>96</v>
      </c>
      <c r="B12" s="123">
        <v>111586864</v>
      </c>
      <c r="C12" s="123">
        <v>149887841</v>
      </c>
      <c r="D12" s="123">
        <v>153743406</v>
      </c>
      <c r="E12" s="123">
        <v>155714147</v>
      </c>
      <c r="F12" s="123">
        <v>160507638</v>
      </c>
    </row>
    <row r="13" spans="1:8" ht="39.6" customHeight="1" x14ac:dyDescent="0.2">
      <c r="A13" s="216" t="s">
        <v>97</v>
      </c>
      <c r="B13" s="124">
        <f>+B12/B11</f>
        <v>1700.5526532353927</v>
      </c>
      <c r="C13" s="124">
        <f>+C12/C11</f>
        <v>3718.8398709837488</v>
      </c>
      <c r="D13" s="124">
        <f>+D12/D11</f>
        <v>4876.2537980906463</v>
      </c>
      <c r="E13" s="124">
        <f>+E12/E11</f>
        <v>5380.0278823895242</v>
      </c>
      <c r="F13" s="124">
        <f>+F12/F11</f>
        <v>5851.7495351635134</v>
      </c>
    </row>
    <row r="14" spans="1:8" ht="14.25" customHeight="1" x14ac:dyDescent="0.2">
      <c r="A14" s="20" t="s">
        <v>84</v>
      </c>
      <c r="B14" s="112"/>
      <c r="C14" s="112"/>
      <c r="D14" s="112"/>
      <c r="E14" s="112"/>
      <c r="F14" s="112"/>
    </row>
    <row r="1048469" ht="12.75" customHeight="1" x14ac:dyDescent="0.2"/>
    <row r="1048470" ht="12.75" customHeight="1" x14ac:dyDescent="0.2"/>
    <row r="1048471" ht="12.75" customHeight="1" x14ac:dyDescent="0.2"/>
    <row r="1048472" ht="12.75" customHeight="1" x14ac:dyDescent="0.2"/>
    <row r="1048473" ht="12.75" customHeight="1" x14ac:dyDescent="0.2"/>
    <row r="1048474" ht="12.75" customHeight="1" x14ac:dyDescent="0.2"/>
    <row r="1048475" ht="12.75" customHeight="1" x14ac:dyDescent="0.2"/>
    <row r="1048476" ht="12.75" customHeight="1" x14ac:dyDescent="0.2"/>
    <row r="1048477" ht="12.75" customHeight="1" x14ac:dyDescent="0.2"/>
    <row r="1048478" ht="12.75" customHeight="1" x14ac:dyDescent="0.2"/>
    <row r="1048479" ht="12.75" customHeight="1" x14ac:dyDescent="0.2"/>
    <row r="1048480" ht="12.75" customHeight="1" x14ac:dyDescent="0.2"/>
    <row r="1048481" ht="12.75" customHeight="1" x14ac:dyDescent="0.2"/>
    <row r="1048482" ht="12.75" customHeight="1" x14ac:dyDescent="0.2"/>
    <row r="1048483" ht="12.75" customHeight="1" x14ac:dyDescent="0.2"/>
    <row r="1048484" ht="12.75" customHeight="1" x14ac:dyDescent="0.2"/>
    <row r="1048485" ht="12.75" customHeight="1" x14ac:dyDescent="0.2"/>
    <row r="1048486" ht="12.75" customHeight="1" x14ac:dyDescent="0.2"/>
    <row r="1048487" ht="12.75" customHeight="1" x14ac:dyDescent="0.2"/>
    <row r="1048488" ht="12.75" customHeight="1" x14ac:dyDescent="0.2"/>
    <row r="1048489" ht="12.75" customHeight="1" x14ac:dyDescent="0.2"/>
  </sheetData>
  <pageMargins left="0" right="0" top="0" bottom="0" header="0" footer="0"/>
  <pageSetup paperSize="9" firstPageNumber="0" pageOrder="overThenDown"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B023E"/>
    <pageSetUpPr fitToPage="1"/>
  </sheetPr>
  <dimension ref="A1:ALR29"/>
  <sheetViews>
    <sheetView showGridLines="0" zoomScale="120" zoomScaleNormal="120" workbookViewId="0">
      <pane ySplit="1" topLeftCell="A2" activePane="bottomLeft" state="frozen"/>
      <selection pane="bottomLeft" activeCell="C2" sqref="C2"/>
    </sheetView>
  </sheetViews>
  <sheetFormatPr baseColWidth="10" defaultColWidth="13.25" defaultRowHeight="12.75" x14ac:dyDescent="0.2"/>
  <cols>
    <col min="1" max="1" width="38" style="1" customWidth="1"/>
    <col min="2" max="2" width="10" style="1" customWidth="1"/>
    <col min="3" max="3" width="10.625" customWidth="1"/>
    <col min="4" max="7" width="10.625" style="1" customWidth="1"/>
    <col min="8" max="972" width="26" style="1" customWidth="1"/>
    <col min="973" max="1006" width="12.75" style="1" customWidth="1"/>
    <col min="1007" max="1013" width="12.875" customWidth="1"/>
  </cols>
  <sheetData>
    <row r="1" spans="1:7" ht="24" customHeight="1" x14ac:dyDescent="0.2">
      <c r="A1" s="40" t="s">
        <v>98</v>
      </c>
      <c r="B1" s="112"/>
      <c r="C1" s="112"/>
      <c r="D1" s="112"/>
      <c r="E1" s="112"/>
      <c r="F1" s="112"/>
      <c r="G1" s="112"/>
    </row>
    <row r="2" spans="1:7" ht="12.75" customHeight="1" x14ac:dyDescent="0.2">
      <c r="A2" s="125"/>
      <c r="B2" s="126"/>
      <c r="C2" s="218">
        <v>2021</v>
      </c>
      <c r="D2" s="218">
        <v>2022</v>
      </c>
      <c r="E2" s="218">
        <v>2023</v>
      </c>
      <c r="F2" s="218">
        <v>2024</v>
      </c>
      <c r="G2" s="218">
        <v>2025</v>
      </c>
    </row>
    <row r="3" spans="1:7" ht="14.25" customHeight="1" x14ac:dyDescent="0.2">
      <c r="A3" s="236" t="s">
        <v>99</v>
      </c>
      <c r="B3" s="127" t="s">
        <v>100</v>
      </c>
      <c r="C3" s="128">
        <v>41541</v>
      </c>
      <c r="D3" s="128">
        <v>42752</v>
      </c>
      <c r="E3" s="128">
        <v>42126</v>
      </c>
      <c r="F3" s="128">
        <v>52049</v>
      </c>
      <c r="G3" s="128">
        <v>137131</v>
      </c>
    </row>
    <row r="4" spans="1:7" ht="14.25" customHeight="1" x14ac:dyDescent="0.2">
      <c r="A4" s="237"/>
      <c r="B4" s="127" t="s">
        <v>101</v>
      </c>
      <c r="C4" s="128">
        <v>67416</v>
      </c>
      <c r="D4" s="128">
        <v>69372</v>
      </c>
      <c r="E4" s="128">
        <v>65621</v>
      </c>
      <c r="F4" s="128">
        <v>71901</v>
      </c>
      <c r="G4" s="128">
        <v>166390</v>
      </c>
    </row>
    <row r="5" spans="1:7" ht="14.25" customHeight="1" x14ac:dyDescent="0.2">
      <c r="A5" s="238"/>
      <c r="B5" s="25" t="s">
        <v>102</v>
      </c>
      <c r="C5" s="27">
        <f>+C4+C3</f>
        <v>108957</v>
      </c>
      <c r="D5" s="27">
        <f t="shared" ref="D5:G5" si="0">+D4+D3</f>
        <v>112124</v>
      </c>
      <c r="E5" s="27">
        <f t="shared" si="0"/>
        <v>107747</v>
      </c>
      <c r="F5" s="27">
        <f t="shared" si="0"/>
        <v>123950</v>
      </c>
      <c r="G5" s="27">
        <f t="shared" si="0"/>
        <v>303521</v>
      </c>
    </row>
    <row r="6" spans="1:7" ht="14.25" customHeight="1" x14ac:dyDescent="0.2">
      <c r="A6" s="236" t="s">
        <v>103</v>
      </c>
      <c r="B6" s="127" t="s">
        <v>100</v>
      </c>
      <c r="C6" s="128">
        <v>62561</v>
      </c>
      <c r="D6" s="128">
        <v>72953</v>
      </c>
      <c r="E6" s="128">
        <v>64861</v>
      </c>
      <c r="F6" s="128">
        <v>61343</v>
      </c>
      <c r="G6" s="128">
        <v>53659</v>
      </c>
    </row>
    <row r="7" spans="1:7" ht="14.25" customHeight="1" x14ac:dyDescent="0.2">
      <c r="A7" s="237"/>
      <c r="B7" s="127" t="s">
        <v>101</v>
      </c>
      <c r="C7" s="128">
        <v>80930</v>
      </c>
      <c r="D7" s="128">
        <v>89421</v>
      </c>
      <c r="E7" s="128">
        <v>82450</v>
      </c>
      <c r="F7" s="128">
        <v>78100</v>
      </c>
      <c r="G7" s="128">
        <v>74426</v>
      </c>
    </row>
    <row r="8" spans="1:7" ht="14.25" customHeight="1" x14ac:dyDescent="0.2">
      <c r="A8" s="238"/>
      <c r="B8" s="25" t="s">
        <v>102</v>
      </c>
      <c r="C8" s="27">
        <f t="shared" ref="C8:G8" si="1">+C7+C6</f>
        <v>143491</v>
      </c>
      <c r="D8" s="27">
        <f t="shared" si="1"/>
        <v>162374</v>
      </c>
      <c r="E8" s="27">
        <f t="shared" si="1"/>
        <v>147311</v>
      </c>
      <c r="F8" s="27">
        <f t="shared" si="1"/>
        <v>139443</v>
      </c>
      <c r="G8" s="27">
        <f t="shared" si="1"/>
        <v>128085</v>
      </c>
    </row>
    <row r="9" spans="1:7" ht="14.25" customHeight="1" x14ac:dyDescent="0.2">
      <c r="A9" s="236" t="s">
        <v>104</v>
      </c>
      <c r="B9" s="127" t="s">
        <v>100</v>
      </c>
      <c r="C9" s="128">
        <v>115</v>
      </c>
      <c r="D9" s="128">
        <v>194</v>
      </c>
      <c r="E9" s="128">
        <v>277</v>
      </c>
      <c r="F9" s="128">
        <v>107</v>
      </c>
      <c r="G9" s="128">
        <v>183</v>
      </c>
    </row>
    <row r="10" spans="1:7" ht="14.25" customHeight="1" x14ac:dyDescent="0.2">
      <c r="A10" s="237"/>
      <c r="B10" s="127" t="s">
        <v>101</v>
      </c>
      <c r="C10" s="128">
        <v>183</v>
      </c>
      <c r="D10" s="128">
        <v>344</v>
      </c>
      <c r="E10" s="128">
        <v>375</v>
      </c>
      <c r="F10" s="128">
        <v>195</v>
      </c>
      <c r="G10" s="128">
        <v>274</v>
      </c>
    </row>
    <row r="11" spans="1:7" ht="14.25" customHeight="1" x14ac:dyDescent="0.2">
      <c r="A11" s="238"/>
      <c r="B11" s="25" t="s">
        <v>102</v>
      </c>
      <c r="C11" s="27">
        <f t="shared" ref="C11:G11" si="2">+C10+C9</f>
        <v>298</v>
      </c>
      <c r="D11" s="27">
        <f t="shared" si="2"/>
        <v>538</v>
      </c>
      <c r="E11" s="27">
        <f t="shared" si="2"/>
        <v>652</v>
      </c>
      <c r="F11" s="27">
        <f t="shared" si="2"/>
        <v>302</v>
      </c>
      <c r="G11" s="27">
        <f t="shared" si="2"/>
        <v>457</v>
      </c>
    </row>
    <row r="12" spans="1:7" ht="14.25" customHeight="1" x14ac:dyDescent="0.2">
      <c r="A12" s="236" t="s">
        <v>105</v>
      </c>
      <c r="B12" s="127" t="s">
        <v>100</v>
      </c>
      <c r="C12" s="128">
        <v>8892</v>
      </c>
      <c r="D12" s="128">
        <v>9651</v>
      </c>
      <c r="E12" s="128">
        <v>10594</v>
      </c>
      <c r="F12" s="128">
        <v>13003</v>
      </c>
      <c r="G12" s="128">
        <v>16443</v>
      </c>
    </row>
    <row r="13" spans="1:7" ht="14.25" customHeight="1" x14ac:dyDescent="0.2">
      <c r="A13" s="237"/>
      <c r="B13" s="127" t="s">
        <v>101</v>
      </c>
      <c r="C13" s="128">
        <v>11791</v>
      </c>
      <c r="D13" s="128">
        <v>13113</v>
      </c>
      <c r="E13" s="128">
        <v>14733</v>
      </c>
      <c r="F13" s="128">
        <v>17198</v>
      </c>
      <c r="G13" s="128">
        <v>24995</v>
      </c>
    </row>
    <row r="14" spans="1:7" ht="14.25" customHeight="1" x14ac:dyDescent="0.2">
      <c r="A14" s="238"/>
      <c r="B14" s="25" t="s">
        <v>102</v>
      </c>
      <c r="C14" s="27">
        <f t="shared" ref="C14:G14" si="3">+C13+C12</f>
        <v>20683</v>
      </c>
      <c r="D14" s="27">
        <f t="shared" si="3"/>
        <v>22764</v>
      </c>
      <c r="E14" s="27">
        <f t="shared" si="3"/>
        <v>25327</v>
      </c>
      <c r="F14" s="27">
        <f t="shared" si="3"/>
        <v>30201</v>
      </c>
      <c r="G14" s="27">
        <f t="shared" si="3"/>
        <v>41438</v>
      </c>
    </row>
    <row r="15" spans="1:7" ht="14.25" customHeight="1" x14ac:dyDescent="0.2">
      <c r="A15" s="236" t="s">
        <v>106</v>
      </c>
      <c r="B15" s="127" t="s">
        <v>100</v>
      </c>
      <c r="C15" s="128">
        <v>699</v>
      </c>
      <c r="D15" s="128">
        <v>367</v>
      </c>
      <c r="E15" s="128">
        <v>394</v>
      </c>
      <c r="F15" s="128">
        <v>351</v>
      </c>
      <c r="G15" s="128">
        <v>411</v>
      </c>
    </row>
    <row r="16" spans="1:7" ht="14.25" customHeight="1" x14ac:dyDescent="0.2">
      <c r="A16" s="237"/>
      <c r="B16" s="127" t="s">
        <v>101</v>
      </c>
      <c r="C16" s="128">
        <v>795</v>
      </c>
      <c r="D16" s="128">
        <v>664</v>
      </c>
      <c r="E16" s="128">
        <v>593</v>
      </c>
      <c r="F16" s="128">
        <v>549</v>
      </c>
      <c r="G16" s="128">
        <v>511</v>
      </c>
    </row>
    <row r="17" spans="1:8" ht="14.25" customHeight="1" x14ac:dyDescent="0.2">
      <c r="A17" s="238"/>
      <c r="B17" s="25" t="s">
        <v>102</v>
      </c>
      <c r="C17" s="27">
        <f t="shared" ref="C17:F17" si="4">+C16+C15</f>
        <v>1494</v>
      </c>
      <c r="D17" s="27">
        <f t="shared" si="4"/>
        <v>1031</v>
      </c>
      <c r="E17" s="27">
        <f t="shared" si="4"/>
        <v>987</v>
      </c>
      <c r="F17" s="27">
        <f t="shared" si="4"/>
        <v>900</v>
      </c>
      <c r="G17" s="27">
        <v>1134</v>
      </c>
    </row>
    <row r="18" spans="1:8" ht="14.25" customHeight="1" x14ac:dyDescent="0.2">
      <c r="A18" s="240" t="s">
        <v>107</v>
      </c>
      <c r="B18" s="127" t="s">
        <v>100</v>
      </c>
      <c r="C18" s="128">
        <v>924</v>
      </c>
      <c r="D18" s="128">
        <v>1229</v>
      </c>
      <c r="E18" s="128">
        <v>1173</v>
      </c>
      <c r="F18" s="128">
        <v>1137</v>
      </c>
      <c r="G18" s="128">
        <v>1132</v>
      </c>
    </row>
    <row r="19" spans="1:8" ht="14.25" customHeight="1" x14ac:dyDescent="0.2">
      <c r="A19" s="241"/>
      <c r="B19" s="127" t="s">
        <v>101</v>
      </c>
      <c r="C19" s="128">
        <v>662</v>
      </c>
      <c r="D19" s="128">
        <v>880</v>
      </c>
      <c r="E19" s="128">
        <v>819</v>
      </c>
      <c r="F19" s="128">
        <v>706</v>
      </c>
      <c r="G19" s="128">
        <v>839</v>
      </c>
    </row>
    <row r="20" spans="1:8" ht="14.25" customHeight="1" x14ac:dyDescent="0.2">
      <c r="A20" s="242"/>
      <c r="B20" s="25" t="s">
        <v>102</v>
      </c>
      <c r="C20" s="27">
        <f t="shared" ref="C20:G20" si="5">+C19+C18</f>
        <v>1586</v>
      </c>
      <c r="D20" s="27">
        <f t="shared" si="5"/>
        <v>2109</v>
      </c>
      <c r="E20" s="27">
        <f t="shared" si="5"/>
        <v>1992</v>
      </c>
      <c r="F20" s="27">
        <f t="shared" si="5"/>
        <v>1843</v>
      </c>
      <c r="G20" s="27">
        <f t="shared" si="5"/>
        <v>1971</v>
      </c>
    </row>
    <row r="21" spans="1:8" ht="14.25" customHeight="1" x14ac:dyDescent="0.2">
      <c r="A21" s="236" t="s">
        <v>108</v>
      </c>
      <c r="B21" s="127" t="s">
        <v>100</v>
      </c>
      <c r="C21" s="128">
        <f t="shared" ref="C21:G21" si="6">+C3+C6+C9+C12+C15+C18</f>
        <v>114732</v>
      </c>
      <c r="D21" s="128">
        <f t="shared" si="6"/>
        <v>127146</v>
      </c>
      <c r="E21" s="128">
        <f t="shared" si="6"/>
        <v>119425</v>
      </c>
      <c r="F21" s="128">
        <f t="shared" si="6"/>
        <v>127990</v>
      </c>
      <c r="G21" s="128">
        <f t="shared" si="6"/>
        <v>208959</v>
      </c>
    </row>
    <row r="22" spans="1:8" ht="14.25" customHeight="1" x14ac:dyDescent="0.2">
      <c r="A22" s="237"/>
      <c r="B22" s="127" t="s">
        <v>101</v>
      </c>
      <c r="C22" s="128">
        <f t="shared" ref="C22:G22" si="7">+C4+C7+C10+C13+C16+C19</f>
        <v>161777</v>
      </c>
      <c r="D22" s="128">
        <f t="shared" si="7"/>
        <v>173794</v>
      </c>
      <c r="E22" s="128">
        <f t="shared" si="7"/>
        <v>164591</v>
      </c>
      <c r="F22" s="128">
        <f t="shared" si="7"/>
        <v>168649</v>
      </c>
      <c r="G22" s="128">
        <f t="shared" si="7"/>
        <v>267435</v>
      </c>
    </row>
    <row r="23" spans="1:8" ht="14.25" customHeight="1" x14ac:dyDescent="0.2">
      <c r="A23" s="238"/>
      <c r="B23" s="25" t="s">
        <v>102</v>
      </c>
      <c r="C23" s="27">
        <f t="shared" ref="C23:F23" si="8">+C5+C8+C11+C14+C17+C20</f>
        <v>276509</v>
      </c>
      <c r="D23" s="27">
        <f t="shared" si="8"/>
        <v>300940</v>
      </c>
      <c r="E23" s="27">
        <f t="shared" si="8"/>
        <v>284016</v>
      </c>
      <c r="F23" s="27">
        <f t="shared" si="8"/>
        <v>296639</v>
      </c>
      <c r="G23" s="27">
        <f>+G5+G8+G11+G14+G17+G20</f>
        <v>476606</v>
      </c>
    </row>
    <row r="24" spans="1:8" ht="14.25" customHeight="1" x14ac:dyDescent="0.2">
      <c r="A24" s="184" t="s">
        <v>109</v>
      </c>
      <c r="B24" s="168"/>
      <c r="C24" s="168"/>
      <c r="D24" s="168"/>
      <c r="E24" s="168"/>
      <c r="F24" s="168"/>
      <c r="G24" s="168"/>
    </row>
    <row r="25" spans="1:8" ht="42" customHeight="1" x14ac:dyDescent="0.2">
      <c r="A25" s="239" t="s">
        <v>110</v>
      </c>
      <c r="B25" s="239"/>
      <c r="C25" s="239"/>
      <c r="D25" s="239"/>
      <c r="E25" s="239"/>
      <c r="F25" s="239"/>
      <c r="G25" s="239"/>
      <c r="H25" s="168"/>
    </row>
    <row r="26" spans="1:8" ht="14.25" customHeight="1" x14ac:dyDescent="0.2">
      <c r="A26" s="168"/>
      <c r="B26" s="168"/>
      <c r="C26" s="72"/>
      <c r="D26" s="168"/>
      <c r="E26" s="168"/>
      <c r="F26" s="168"/>
      <c r="G26" s="168"/>
    </row>
    <row r="27" spans="1:8" ht="27.75" customHeight="1" x14ac:dyDescent="0.2"/>
    <row r="28" spans="1:8" ht="21.75" customHeight="1" x14ac:dyDescent="0.2"/>
    <row r="29" spans="1:8" ht="21.75" customHeight="1" x14ac:dyDescent="0.2"/>
  </sheetData>
  <mergeCells count="8">
    <mergeCell ref="A3:A5"/>
    <mergeCell ref="A21:A23"/>
    <mergeCell ref="A12:A14"/>
    <mergeCell ref="A25:G25"/>
    <mergeCell ref="A6:A8"/>
    <mergeCell ref="A15:A17"/>
    <mergeCell ref="A18:A20"/>
    <mergeCell ref="A9:A11"/>
  </mergeCells>
  <pageMargins left="0" right="0" top="0" bottom="0" header="0" footer="0"/>
  <pageSetup paperSize="9" scale="97" firstPageNumber="0" pageOrder="overThenDown"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B023E"/>
  </sheetPr>
  <dimension ref="A1:D26"/>
  <sheetViews>
    <sheetView zoomScale="120" zoomScaleNormal="120" workbookViewId="0">
      <pane ySplit="1" topLeftCell="A2" activePane="bottomLeft" state="frozen"/>
      <selection pane="bottomLeft" activeCell="B11" sqref="B11"/>
    </sheetView>
  </sheetViews>
  <sheetFormatPr baseColWidth="10" defaultColWidth="11.375" defaultRowHeight="12.75" x14ac:dyDescent="0.2"/>
  <cols>
    <col min="1" max="1" width="29.25" customWidth="1"/>
    <col min="2" max="2" width="38" style="28" customWidth="1"/>
    <col min="3" max="3" width="11" style="26" customWidth="1"/>
    <col min="4" max="4" width="12" customWidth="1"/>
  </cols>
  <sheetData>
    <row r="1" spans="1:4" ht="24" customHeight="1" x14ac:dyDescent="0.2">
      <c r="A1" s="40" t="s">
        <v>17</v>
      </c>
      <c r="B1" s="112"/>
      <c r="C1" s="130"/>
      <c r="D1" s="112"/>
    </row>
    <row r="2" spans="1:4" x14ac:dyDescent="0.2">
      <c r="A2" s="131"/>
      <c r="B2" s="131"/>
      <c r="C2" s="130"/>
      <c r="D2" s="112"/>
    </row>
    <row r="3" spans="1:4" ht="12.75" customHeight="1" x14ac:dyDescent="0.2">
      <c r="A3" s="101"/>
      <c r="B3" s="100"/>
      <c r="C3" s="116">
        <v>2025</v>
      </c>
      <c r="D3" s="112"/>
    </row>
    <row r="4" spans="1:4" ht="38.25" x14ac:dyDescent="0.2">
      <c r="A4" s="236" t="s">
        <v>111</v>
      </c>
      <c r="B4" s="132" t="s">
        <v>112</v>
      </c>
      <c r="C4" s="133">
        <v>30340</v>
      </c>
    </row>
    <row r="5" spans="1:4" ht="25.5" x14ac:dyDescent="0.2">
      <c r="A5" s="237"/>
      <c r="B5" s="134" t="s">
        <v>113</v>
      </c>
      <c r="C5" s="128">
        <v>55044</v>
      </c>
    </row>
    <row r="6" spans="1:4" ht="15" customHeight="1" x14ac:dyDescent="0.2">
      <c r="A6" s="238"/>
      <c r="B6" s="135" t="s">
        <v>114</v>
      </c>
      <c r="C6" s="162">
        <f>+C4/C5</f>
        <v>0.5511954073105152</v>
      </c>
    </row>
    <row r="7" spans="1:4" ht="38.25" x14ac:dyDescent="0.2">
      <c r="A7" s="240" t="s">
        <v>115</v>
      </c>
      <c r="B7" s="132" t="s">
        <v>116</v>
      </c>
      <c r="C7" s="133">
        <v>20664</v>
      </c>
    </row>
    <row r="8" spans="1:4" ht="38.25" x14ac:dyDescent="0.2">
      <c r="A8" s="243"/>
      <c r="B8" s="132" t="s">
        <v>117</v>
      </c>
      <c r="C8" s="128">
        <v>37060</v>
      </c>
    </row>
    <row r="9" spans="1:4" ht="15" customHeight="1" x14ac:dyDescent="0.2">
      <c r="A9" s="244"/>
      <c r="B9" s="135" t="s">
        <v>114</v>
      </c>
      <c r="C9" s="162">
        <f>+C7/C8</f>
        <v>0.55758229897463574</v>
      </c>
      <c r="D9" s="163"/>
    </row>
    <row r="10" spans="1:4" ht="45" customHeight="1" x14ac:dyDescent="0.2">
      <c r="A10" s="236" t="s">
        <v>101</v>
      </c>
      <c r="B10" s="132" t="s">
        <v>118</v>
      </c>
      <c r="C10" s="133">
        <v>74609</v>
      </c>
    </row>
    <row r="11" spans="1:4" ht="25.5" x14ac:dyDescent="0.2">
      <c r="A11" s="237"/>
      <c r="B11" s="132" t="s">
        <v>119</v>
      </c>
      <c r="C11" s="128">
        <v>126141</v>
      </c>
    </row>
    <row r="12" spans="1:4" ht="15" customHeight="1" x14ac:dyDescent="0.2">
      <c r="A12" s="238"/>
      <c r="B12" s="135" t="s">
        <v>114</v>
      </c>
      <c r="C12" s="162">
        <f>+C10/C11</f>
        <v>0.5914730341443305</v>
      </c>
    </row>
    <row r="13" spans="1:4" ht="45" customHeight="1" x14ac:dyDescent="0.2">
      <c r="A13" s="236" t="s">
        <v>120</v>
      </c>
      <c r="B13" s="132" t="s">
        <v>121</v>
      </c>
      <c r="C13" s="133">
        <v>49104</v>
      </c>
    </row>
    <row r="14" spans="1:4" ht="36.75" customHeight="1" x14ac:dyDescent="0.2">
      <c r="A14" s="237"/>
      <c r="B14" s="132" t="s">
        <v>122</v>
      </c>
      <c r="C14" s="128">
        <v>83528</v>
      </c>
    </row>
    <row r="15" spans="1:4" ht="15" customHeight="1" x14ac:dyDescent="0.2">
      <c r="A15" s="238"/>
      <c r="B15" s="135" t="s">
        <v>114</v>
      </c>
      <c r="C15" s="162">
        <f>+C13/C14</f>
        <v>0.58787472464323343</v>
      </c>
    </row>
    <row r="16" spans="1:4" ht="48" customHeight="1" x14ac:dyDescent="0.2">
      <c r="A16" s="236" t="s">
        <v>123</v>
      </c>
      <c r="B16" s="132" t="s">
        <v>124</v>
      </c>
      <c r="C16" s="133">
        <v>6301</v>
      </c>
      <c r="D16" s="112"/>
    </row>
    <row r="17" spans="1:4" ht="35.25" customHeight="1" x14ac:dyDescent="0.2">
      <c r="A17" s="237"/>
      <c r="B17" s="132" t="s">
        <v>125</v>
      </c>
      <c r="C17" s="128">
        <v>7775</v>
      </c>
      <c r="D17" s="112"/>
    </row>
    <row r="18" spans="1:4" ht="15" customHeight="1" x14ac:dyDescent="0.2">
      <c r="A18" s="238"/>
      <c r="B18" s="135" t="s">
        <v>114</v>
      </c>
      <c r="C18" s="162">
        <f>+C16/C17</f>
        <v>0.81041800643086814</v>
      </c>
      <c r="D18" s="112"/>
    </row>
    <row r="19" spans="1:4" ht="51" x14ac:dyDescent="0.2">
      <c r="A19" s="240" t="s">
        <v>126</v>
      </c>
      <c r="B19" s="132" t="s">
        <v>127</v>
      </c>
      <c r="C19" s="133">
        <v>9352</v>
      </c>
      <c r="D19" s="112"/>
    </row>
    <row r="20" spans="1:4" ht="38.25" x14ac:dyDescent="0.2">
      <c r="A20" s="243"/>
      <c r="B20" s="132" t="s">
        <v>128</v>
      </c>
      <c r="C20" s="128">
        <v>111518</v>
      </c>
      <c r="D20" s="112"/>
    </row>
    <row r="21" spans="1:4" ht="15" customHeight="1" x14ac:dyDescent="0.2">
      <c r="A21" s="244"/>
      <c r="B21" s="135" t="s">
        <v>114</v>
      </c>
      <c r="C21" s="162">
        <f>+C19/C20</f>
        <v>8.3860901379149561E-2</v>
      </c>
      <c r="D21" s="112"/>
    </row>
    <row r="22" spans="1:4" ht="63.75" x14ac:dyDescent="0.2">
      <c r="A22" s="240" t="s">
        <v>129</v>
      </c>
      <c r="B22" s="132" t="s">
        <v>130</v>
      </c>
      <c r="C22" s="133">
        <v>8070</v>
      </c>
      <c r="D22" s="112"/>
    </row>
    <row r="23" spans="1:4" ht="48.75" customHeight="1" x14ac:dyDescent="0.2">
      <c r="A23" s="243"/>
      <c r="B23" s="132" t="s">
        <v>131</v>
      </c>
      <c r="C23" s="128">
        <v>55485</v>
      </c>
      <c r="D23" s="112"/>
    </row>
    <row r="24" spans="1:4" ht="15" customHeight="1" x14ac:dyDescent="0.2">
      <c r="A24" s="244"/>
      <c r="B24" s="135" t="s">
        <v>114</v>
      </c>
      <c r="C24" s="162">
        <f>+C22/C23</f>
        <v>0.14544471478778048</v>
      </c>
      <c r="D24" s="112"/>
    </row>
    <row r="25" spans="1:4" x14ac:dyDescent="0.2">
      <c r="A25" s="20" t="s">
        <v>109</v>
      </c>
      <c r="B25" s="112"/>
      <c r="C25" s="130"/>
      <c r="D25" s="112"/>
    </row>
    <row r="26" spans="1:4" ht="96" x14ac:dyDescent="0.2">
      <c r="A26" s="229" t="s">
        <v>329</v>
      </c>
    </row>
  </sheetData>
  <mergeCells count="7">
    <mergeCell ref="A22:A24"/>
    <mergeCell ref="A13:A15"/>
    <mergeCell ref="A7:A9"/>
    <mergeCell ref="A4:A6"/>
    <mergeCell ref="A16:A18"/>
    <mergeCell ref="A10:A12"/>
    <mergeCell ref="A19:A2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B023E"/>
    <pageSetUpPr fitToPage="1"/>
  </sheetPr>
  <dimension ref="A1:AMG29"/>
  <sheetViews>
    <sheetView showGridLines="0" zoomScaleNormal="100" workbookViewId="0">
      <pane ySplit="1" topLeftCell="A2" activePane="bottomLeft" state="frozen"/>
      <selection pane="bottomLeft" activeCell="P6" sqref="P6"/>
    </sheetView>
  </sheetViews>
  <sheetFormatPr baseColWidth="10" defaultColWidth="12" defaultRowHeight="12.75" x14ac:dyDescent="0.2"/>
  <cols>
    <col min="1" max="1" width="30.25" style="10" customWidth="1"/>
    <col min="2" max="2" width="9" style="1" bestFit="1" customWidth="1"/>
    <col min="3" max="3" width="10" style="1" customWidth="1"/>
    <col min="4" max="4" width="10.125" style="1" bestFit="1" customWidth="1"/>
    <col min="5" max="5" width="10.125" bestFit="1" customWidth="1"/>
    <col min="6" max="6" width="8.25" style="1" bestFit="1" customWidth="1"/>
    <col min="7" max="7" width="10.125" style="1" bestFit="1" customWidth="1"/>
    <col min="8" max="8" width="10" customWidth="1"/>
    <col min="9" max="9" width="8" style="1" bestFit="1" customWidth="1"/>
    <col min="10" max="10" width="8.25" style="1" bestFit="1" customWidth="1"/>
    <col min="11" max="11" width="10.125" style="1" bestFit="1" customWidth="1"/>
    <col min="12" max="13" width="8" style="1" bestFit="1" customWidth="1"/>
    <col min="14" max="14" width="10" customWidth="1"/>
    <col min="15" max="15" width="7.625" bestFit="1" customWidth="1"/>
    <col min="16" max="16" width="10" style="1" customWidth="1"/>
    <col min="17" max="17" width="10" style="1" bestFit="1" customWidth="1"/>
    <col min="18" max="1021" width="12" style="1" customWidth="1"/>
    <col min="1022" max="1030" width="12.875" customWidth="1"/>
  </cols>
  <sheetData>
    <row r="1" spans="1:1021" ht="24" customHeight="1" x14ac:dyDescent="0.2">
      <c r="A1" s="40" t="s">
        <v>19</v>
      </c>
      <c r="B1" s="40"/>
      <c r="C1" s="112"/>
      <c r="D1" s="112"/>
      <c r="E1" s="112"/>
      <c r="F1" s="112"/>
      <c r="G1" s="112"/>
      <c r="H1" s="112"/>
      <c r="I1" s="112"/>
      <c r="J1" s="112"/>
      <c r="K1" s="112"/>
      <c r="L1" s="112"/>
      <c r="M1" s="112"/>
      <c r="N1" s="112"/>
      <c r="O1" s="112"/>
      <c r="P1" s="112"/>
      <c r="Q1" s="112"/>
    </row>
    <row r="2" spans="1:1021" x14ac:dyDescent="0.2">
      <c r="A2" s="112"/>
      <c r="B2" s="112"/>
      <c r="C2" s="112"/>
      <c r="D2" s="112"/>
      <c r="E2" s="112"/>
      <c r="F2" s="112"/>
      <c r="G2" s="112"/>
      <c r="H2" s="112"/>
      <c r="I2" s="112"/>
      <c r="J2" s="112"/>
      <c r="K2" s="112"/>
      <c r="L2" s="112"/>
      <c r="M2" s="112"/>
      <c r="N2" s="112"/>
      <c r="O2" s="112"/>
      <c r="P2" s="112"/>
      <c r="AMG2"/>
    </row>
    <row r="3" spans="1:1021" x14ac:dyDescent="0.2">
      <c r="A3" s="112"/>
      <c r="B3" s="112"/>
      <c r="C3" s="112"/>
      <c r="D3" s="112"/>
      <c r="E3" s="112"/>
      <c r="F3" s="112"/>
      <c r="G3" s="112"/>
      <c r="H3" s="112"/>
      <c r="I3" s="112"/>
      <c r="J3" s="112"/>
      <c r="K3" s="112"/>
      <c r="L3" s="112"/>
      <c r="M3" s="112"/>
      <c r="N3" s="112"/>
      <c r="O3" s="112"/>
      <c r="P3" s="112"/>
      <c r="AMG3"/>
    </row>
    <row r="4" spans="1:1021" ht="56.25" customHeight="1" x14ac:dyDescent="0.2">
      <c r="A4" s="136"/>
      <c r="B4" s="240" t="s">
        <v>102</v>
      </c>
      <c r="C4" s="249"/>
      <c r="D4" s="249"/>
      <c r="E4" s="240" t="s">
        <v>132</v>
      </c>
      <c r="F4" s="249"/>
      <c r="G4" s="249"/>
      <c r="H4" s="240" t="s">
        <v>133</v>
      </c>
      <c r="I4" s="249"/>
      <c r="J4" s="249"/>
      <c r="K4" s="240" t="s">
        <v>134</v>
      </c>
      <c r="L4" s="249"/>
      <c r="M4" s="249"/>
      <c r="N4" s="240" t="s">
        <v>135</v>
      </c>
      <c r="O4" s="249"/>
      <c r="P4" s="249"/>
      <c r="AMG4"/>
    </row>
    <row r="5" spans="1:1021" ht="15" customHeight="1" x14ac:dyDescent="0.2">
      <c r="A5" s="137"/>
      <c r="B5" s="35" t="s">
        <v>100</v>
      </c>
      <c r="C5" s="35" t="s">
        <v>101</v>
      </c>
      <c r="D5" s="34" t="s">
        <v>102</v>
      </c>
      <c r="E5" s="35" t="s">
        <v>100</v>
      </c>
      <c r="F5" s="35" t="s">
        <v>101</v>
      </c>
      <c r="G5" s="34" t="s">
        <v>102</v>
      </c>
      <c r="H5" s="35" t="s">
        <v>100</v>
      </c>
      <c r="I5" s="35" t="s">
        <v>101</v>
      </c>
      <c r="J5" s="34" t="s">
        <v>102</v>
      </c>
      <c r="K5" s="35" t="s">
        <v>100</v>
      </c>
      <c r="L5" s="35" t="s">
        <v>101</v>
      </c>
      <c r="M5" s="34" t="s">
        <v>102</v>
      </c>
      <c r="N5" s="35" t="s">
        <v>100</v>
      </c>
      <c r="O5" s="35" t="s">
        <v>101</v>
      </c>
      <c r="P5" s="34" t="s">
        <v>102</v>
      </c>
      <c r="AMG5"/>
    </row>
    <row r="6" spans="1:1021" ht="25.5" customHeight="1" x14ac:dyDescent="0.2">
      <c r="A6" s="33" t="s">
        <v>136</v>
      </c>
      <c r="B6" s="37">
        <v>9615</v>
      </c>
      <c r="C6" s="37">
        <v>11736</v>
      </c>
      <c r="D6" s="41">
        <f>SUM(B6:C6)</f>
        <v>21351</v>
      </c>
      <c r="E6" s="37">
        <v>4496</v>
      </c>
      <c r="F6" s="37">
        <v>3271</v>
      </c>
      <c r="G6" s="41">
        <f>SUM(E6:F6)</f>
        <v>7767</v>
      </c>
      <c r="H6" s="37">
        <v>5128</v>
      </c>
      <c r="I6" s="37">
        <v>8456</v>
      </c>
      <c r="J6" s="41">
        <f>SUM(H6:I6)</f>
        <v>13584</v>
      </c>
      <c r="K6" s="37">
        <v>1924</v>
      </c>
      <c r="L6" s="37">
        <v>3013</v>
      </c>
      <c r="M6" s="41">
        <f>SUM(K6:L6)</f>
        <v>4937</v>
      </c>
      <c r="N6" s="37">
        <v>1701</v>
      </c>
      <c r="O6" s="37">
        <v>2640</v>
      </c>
      <c r="P6" s="41">
        <f>SUM(N6:O6)</f>
        <v>4341</v>
      </c>
      <c r="AMG6"/>
    </row>
    <row r="7" spans="1:1021" ht="51" customHeight="1" x14ac:dyDescent="0.2">
      <c r="A7" s="138" t="s">
        <v>137</v>
      </c>
      <c r="B7" s="36">
        <v>0.57699999999999996</v>
      </c>
      <c r="C7" s="36">
        <v>0.55500000000000005</v>
      </c>
      <c r="D7" s="32">
        <v>0.56399999999999995</v>
      </c>
      <c r="E7" s="36" t="s">
        <v>138</v>
      </c>
      <c r="F7" s="36" t="s">
        <v>138</v>
      </c>
      <c r="G7" s="32">
        <v>0.67800000000000005</v>
      </c>
      <c r="H7" s="36" t="s">
        <v>138</v>
      </c>
      <c r="I7" s="36" t="s">
        <v>138</v>
      </c>
      <c r="J7" s="32">
        <v>0.50600000000000001</v>
      </c>
      <c r="K7" s="36" t="s">
        <v>138</v>
      </c>
      <c r="L7" s="36" t="s">
        <v>138</v>
      </c>
      <c r="M7" s="32">
        <v>0.5</v>
      </c>
      <c r="N7" s="36" t="s">
        <v>138</v>
      </c>
      <c r="O7" s="36" t="s">
        <v>138</v>
      </c>
      <c r="P7" s="32">
        <v>0.29299999999999998</v>
      </c>
      <c r="AMG7"/>
    </row>
    <row r="8" spans="1:1021" ht="38.25" customHeight="1" x14ac:dyDescent="0.2">
      <c r="A8" s="33" t="s">
        <v>139</v>
      </c>
      <c r="B8" s="37">
        <v>7232</v>
      </c>
      <c r="C8" s="37">
        <v>9493</v>
      </c>
      <c r="D8" s="41">
        <f>SUM(B8:C8)</f>
        <v>16725</v>
      </c>
      <c r="E8" s="37">
        <v>3196</v>
      </c>
      <c r="F8" s="37">
        <v>2529</v>
      </c>
      <c r="G8" s="41">
        <f>SUM(E8:F8)</f>
        <v>5725</v>
      </c>
      <c r="H8" s="37">
        <v>4034</v>
      </c>
      <c r="I8" s="37">
        <v>6966</v>
      </c>
      <c r="J8" s="41">
        <f>SUM(H8:I8)</f>
        <v>11000</v>
      </c>
      <c r="K8" s="37">
        <v>1562</v>
      </c>
      <c r="L8" s="37">
        <v>2568</v>
      </c>
      <c r="M8" s="41">
        <f>SUM(K8:L8)</f>
        <v>4130</v>
      </c>
      <c r="N8" s="37">
        <v>1253</v>
      </c>
      <c r="O8" s="37">
        <v>2123</v>
      </c>
      <c r="P8" s="41">
        <f>SUM(N8:O8)</f>
        <v>3376</v>
      </c>
      <c r="AMG8"/>
    </row>
    <row r="9" spans="1:1021" ht="51" customHeight="1" x14ac:dyDescent="0.2">
      <c r="A9" s="138" t="s">
        <v>140</v>
      </c>
      <c r="B9" s="36">
        <v>0.58299999999999996</v>
      </c>
      <c r="C9" s="36">
        <v>0.56599999999999995</v>
      </c>
      <c r="D9" s="32">
        <v>0.57299999999999995</v>
      </c>
      <c r="E9" s="36" t="s">
        <v>138</v>
      </c>
      <c r="F9" s="36" t="s">
        <v>138</v>
      </c>
      <c r="G9" s="32">
        <v>0.67400000000000004</v>
      </c>
      <c r="H9" s="36" t="s">
        <v>138</v>
      </c>
      <c r="I9" s="36" t="s">
        <v>138</v>
      </c>
      <c r="J9" s="32">
        <v>0.51900000000000002</v>
      </c>
      <c r="K9" s="36" t="s">
        <v>138</v>
      </c>
      <c r="L9" s="36" t="s">
        <v>138</v>
      </c>
      <c r="M9" s="32">
        <v>0.53500000000000003</v>
      </c>
      <c r="N9" s="36" t="s">
        <v>138</v>
      </c>
      <c r="O9" s="36" t="s">
        <v>138</v>
      </c>
      <c r="P9" s="32">
        <v>0.308</v>
      </c>
      <c r="AMG9"/>
    </row>
    <row r="10" spans="1:1021" ht="38.25" customHeight="1" x14ac:dyDescent="0.2">
      <c r="A10" s="33" t="s">
        <v>141</v>
      </c>
      <c r="B10" s="37">
        <v>115354</v>
      </c>
      <c r="C10" s="37">
        <v>137787</v>
      </c>
      <c r="D10" s="41">
        <f>SUM(B10:C10)</f>
        <v>253141</v>
      </c>
      <c r="E10" s="37">
        <v>38099</v>
      </c>
      <c r="F10" s="37">
        <v>29759</v>
      </c>
      <c r="G10" s="41">
        <f>SUM(E10:F10)</f>
        <v>67858</v>
      </c>
      <c r="H10" s="37">
        <v>79503</v>
      </c>
      <c r="I10" s="37">
        <v>110165</v>
      </c>
      <c r="J10" s="41">
        <f>SUM(H10:I10)</f>
        <v>189668</v>
      </c>
      <c r="K10" s="37">
        <v>35511</v>
      </c>
      <c r="L10" s="37">
        <v>41611</v>
      </c>
      <c r="M10" s="41">
        <f>SUM(K10:L10)</f>
        <v>77122</v>
      </c>
      <c r="N10" s="37">
        <v>17484</v>
      </c>
      <c r="O10" s="37">
        <v>27459</v>
      </c>
      <c r="P10" s="41">
        <f>SUM(N10:O10)</f>
        <v>44943</v>
      </c>
      <c r="R10" s="16"/>
      <c r="AMG10"/>
    </row>
    <row r="11" spans="1:1021" ht="38.25" customHeight="1" x14ac:dyDescent="0.2">
      <c r="A11" s="33" t="s">
        <v>142</v>
      </c>
      <c r="B11" s="37">
        <v>4930</v>
      </c>
      <c r="C11" s="37">
        <v>7374</v>
      </c>
      <c r="D11" s="41">
        <f>SUM(B11:C11)</f>
        <v>12304</v>
      </c>
      <c r="E11" s="37">
        <v>1708</v>
      </c>
      <c r="F11" s="37">
        <v>1814</v>
      </c>
      <c r="G11" s="41">
        <f>SUM(E11:F11)</f>
        <v>3522</v>
      </c>
      <c r="H11" s="37">
        <v>3224</v>
      </c>
      <c r="I11" s="37">
        <v>5565</v>
      </c>
      <c r="J11" s="41">
        <f>SUM(H11:I11)</f>
        <v>8789</v>
      </c>
      <c r="K11" s="37">
        <v>1317</v>
      </c>
      <c r="L11" s="37">
        <v>1945</v>
      </c>
      <c r="M11" s="41">
        <f>SUM(K11:L11)</f>
        <v>3262</v>
      </c>
      <c r="N11" s="37">
        <v>495</v>
      </c>
      <c r="O11" s="37">
        <v>908</v>
      </c>
      <c r="P11" s="41">
        <f>SUM(N11:O11)</f>
        <v>1403</v>
      </c>
      <c r="AMG11"/>
    </row>
    <row r="12" spans="1:1021" ht="15" customHeight="1" x14ac:dyDescent="0.2">
      <c r="A12" s="245" t="s">
        <v>143</v>
      </c>
      <c r="B12" s="246"/>
      <c r="C12" s="246"/>
      <c r="D12" s="246"/>
      <c r="E12" s="246"/>
      <c r="F12" s="246"/>
      <c r="G12" s="246"/>
      <c r="H12" s="246"/>
      <c r="I12" s="246"/>
      <c r="J12" s="246"/>
      <c r="K12" s="246"/>
      <c r="L12" s="246"/>
      <c r="M12" s="246"/>
      <c r="N12" s="246"/>
      <c r="O12" s="246"/>
      <c r="P12" s="247"/>
      <c r="R12" s="16"/>
      <c r="AMG12"/>
    </row>
    <row r="13" spans="1:1021" ht="27" customHeight="1" x14ac:dyDescent="0.2">
      <c r="A13" s="248" t="s">
        <v>144</v>
      </c>
      <c r="B13" s="246"/>
      <c r="C13" s="246"/>
      <c r="D13" s="246"/>
      <c r="E13" s="246"/>
      <c r="F13" s="246"/>
      <c r="G13" s="246"/>
      <c r="H13" s="246"/>
      <c r="I13" s="246"/>
      <c r="J13" s="246"/>
      <c r="K13" s="246"/>
      <c r="L13" s="246"/>
      <c r="M13" s="246"/>
      <c r="N13" s="247"/>
      <c r="O13" s="129"/>
      <c r="P13" s="112"/>
      <c r="AMG13"/>
    </row>
    <row r="14" spans="1:1021" ht="19.149999999999999" customHeight="1" x14ac:dyDescent="0.2">
      <c r="A14" s="1"/>
      <c r="G14"/>
      <c r="M14"/>
      <c r="O14" s="1"/>
      <c r="AMG14"/>
    </row>
    <row r="15" spans="1:1021" x14ac:dyDescent="0.2">
      <c r="A15" s="1"/>
      <c r="G15"/>
      <c r="M15"/>
      <c r="O15" s="1"/>
      <c r="AMG15"/>
    </row>
    <row r="16" spans="1:1021" ht="29.85" customHeight="1" x14ac:dyDescent="0.2">
      <c r="A16" s="1"/>
      <c r="G16"/>
      <c r="M16"/>
      <c r="O16" s="1"/>
      <c r="AMG16"/>
    </row>
    <row r="17" spans="1:1021" x14ac:dyDescent="0.2">
      <c r="A17" s="1"/>
      <c r="D17"/>
      <c r="G17"/>
      <c r="M17"/>
      <c r="O17" s="1"/>
      <c r="AMG17"/>
    </row>
    <row r="18" spans="1:1021" x14ac:dyDescent="0.2">
      <c r="A18" s="1"/>
      <c r="D18"/>
      <c r="G18"/>
      <c r="M18"/>
      <c r="O18" s="1"/>
      <c r="AMG18"/>
    </row>
    <row r="19" spans="1:1021" x14ac:dyDescent="0.2">
      <c r="A19" s="1"/>
      <c r="D19"/>
      <c r="G19"/>
      <c r="M19"/>
      <c r="O19" s="1"/>
      <c r="AMG19"/>
    </row>
    <row r="20" spans="1:1021" x14ac:dyDescent="0.2">
      <c r="A20" s="1"/>
      <c r="D20"/>
      <c r="G20"/>
      <c r="M20"/>
      <c r="O20" s="1"/>
      <c r="AMG20"/>
    </row>
    <row r="21" spans="1:1021" x14ac:dyDescent="0.2">
      <c r="A21" s="1"/>
      <c r="D21"/>
      <c r="E21" s="1"/>
      <c r="G21"/>
      <c r="H21" s="1"/>
      <c r="M21"/>
      <c r="O21" s="1"/>
      <c r="AMG21"/>
    </row>
    <row r="22" spans="1:1021" x14ac:dyDescent="0.2">
      <c r="A22" s="1"/>
      <c r="D22"/>
      <c r="E22" s="1"/>
      <c r="G22"/>
      <c r="H22" s="1"/>
      <c r="M22"/>
      <c r="O22" s="1"/>
      <c r="AMG22"/>
    </row>
    <row r="23" spans="1:1021" x14ac:dyDescent="0.2">
      <c r="A23" s="1"/>
      <c r="D23"/>
      <c r="E23" s="1"/>
      <c r="G23"/>
      <c r="H23" s="1"/>
      <c r="M23"/>
      <c r="O23" s="1"/>
      <c r="AMG23"/>
    </row>
    <row r="24" spans="1:1021" x14ac:dyDescent="0.2">
      <c r="A24" s="1"/>
      <c r="D24"/>
      <c r="E24" s="1"/>
      <c r="G24"/>
      <c r="H24" s="1"/>
      <c r="M24"/>
      <c r="O24" s="1"/>
      <c r="AMG24"/>
    </row>
    <row r="25" spans="1:1021" x14ac:dyDescent="0.2">
      <c r="A25" s="1"/>
      <c r="D25"/>
      <c r="E25" s="1"/>
      <c r="G25"/>
      <c r="H25" s="1"/>
      <c r="M25"/>
      <c r="O25" s="1"/>
      <c r="AMG25"/>
    </row>
    <row r="26" spans="1:1021" x14ac:dyDescent="0.2">
      <c r="A26" s="1"/>
      <c r="D26"/>
      <c r="E26" s="1"/>
      <c r="G26"/>
      <c r="H26" s="1"/>
      <c r="M26"/>
      <c r="O26" s="1"/>
      <c r="AMG26"/>
    </row>
    <row r="27" spans="1:1021" x14ac:dyDescent="0.2">
      <c r="A27" s="1"/>
      <c r="D27"/>
      <c r="E27" s="1"/>
      <c r="G27"/>
      <c r="H27" s="1"/>
      <c r="M27"/>
      <c r="O27" s="1"/>
      <c r="AMG27"/>
    </row>
    <row r="28" spans="1:1021" x14ac:dyDescent="0.2">
      <c r="A28" s="1"/>
      <c r="D28"/>
      <c r="E28" s="1"/>
      <c r="G28"/>
      <c r="H28" s="1"/>
      <c r="M28"/>
      <c r="O28" s="1"/>
      <c r="AMG28"/>
    </row>
    <row r="29" spans="1:1021" x14ac:dyDescent="0.2">
      <c r="B29" s="1" t="s">
        <v>85</v>
      </c>
    </row>
  </sheetData>
  <mergeCells count="7">
    <mergeCell ref="A12:P12"/>
    <mergeCell ref="A13:N13"/>
    <mergeCell ref="N4:P4"/>
    <mergeCell ref="E4:G4"/>
    <mergeCell ref="B4:D4"/>
    <mergeCell ref="H4:J4"/>
    <mergeCell ref="K4:M4"/>
  </mergeCells>
  <pageMargins left="0" right="0" top="0" bottom="0" header="0" footer="0"/>
  <pageSetup paperSize="9" scale="83" firstPageNumber="0" pageOrder="overThenDown"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B023E"/>
  </sheetPr>
  <dimension ref="A1:ALZ25"/>
  <sheetViews>
    <sheetView showGridLines="0" zoomScale="120" zoomScaleNormal="120" workbookViewId="0">
      <pane ySplit="1" topLeftCell="A2" activePane="bottomLeft" state="frozen"/>
      <selection pane="bottomLeft" activeCell="I7" sqref="I7"/>
    </sheetView>
  </sheetViews>
  <sheetFormatPr baseColWidth="10" defaultColWidth="12.875" defaultRowHeight="12.75" x14ac:dyDescent="0.2"/>
  <cols>
    <col min="1" max="1" width="38" style="2" customWidth="1"/>
    <col min="2" max="2" width="10.625" style="2" customWidth="1"/>
    <col min="3" max="7" width="10.625" customWidth="1"/>
    <col min="8" max="1014" width="16" style="2" customWidth="1"/>
  </cols>
  <sheetData>
    <row r="1" spans="1:8" ht="24" customHeight="1" x14ac:dyDescent="0.2">
      <c r="A1" s="40" t="s">
        <v>21</v>
      </c>
      <c r="B1" s="40"/>
      <c r="C1" s="112"/>
      <c r="D1" s="112"/>
      <c r="E1" s="112"/>
      <c r="F1" s="112"/>
      <c r="G1" s="112"/>
      <c r="H1" s="1"/>
    </row>
    <row r="2" spans="1:8" x14ac:dyDescent="0.2">
      <c r="A2" s="112"/>
      <c r="B2" s="112"/>
      <c r="C2" s="112"/>
      <c r="D2" s="112"/>
      <c r="E2" s="112"/>
      <c r="F2" s="112"/>
      <c r="G2" s="112"/>
      <c r="H2" s="1"/>
    </row>
    <row r="3" spans="1:8" ht="14.65" customHeight="1" x14ac:dyDescent="0.2">
      <c r="A3" s="112"/>
      <c r="B3" s="240">
        <v>2024</v>
      </c>
      <c r="C3" s="250"/>
      <c r="D3" s="251"/>
      <c r="E3" s="240">
        <v>2025</v>
      </c>
      <c r="F3" s="250"/>
      <c r="G3" s="251"/>
      <c r="H3" s="1"/>
    </row>
    <row r="4" spans="1:8" x14ac:dyDescent="0.2">
      <c r="A4" s="146" t="s">
        <v>86</v>
      </c>
      <c r="B4" s="127" t="s">
        <v>100</v>
      </c>
      <c r="C4" s="127" t="s">
        <v>101</v>
      </c>
      <c r="D4" s="25" t="s">
        <v>102</v>
      </c>
      <c r="E4" s="127" t="s">
        <v>100</v>
      </c>
      <c r="F4" s="127" t="s">
        <v>101</v>
      </c>
      <c r="G4" s="25" t="s">
        <v>102</v>
      </c>
    </row>
    <row r="5" spans="1:8" x14ac:dyDescent="0.2">
      <c r="A5" s="217" t="s">
        <v>145</v>
      </c>
      <c r="B5" s="139">
        <v>1379</v>
      </c>
      <c r="C5" s="139">
        <v>2053</v>
      </c>
      <c r="D5" s="31">
        <v>3432</v>
      </c>
      <c r="E5" s="139">
        <v>2038</v>
      </c>
      <c r="F5" s="139">
        <v>2974</v>
      </c>
      <c r="G5" s="31">
        <v>5012</v>
      </c>
    </row>
    <row r="6" spans="1:8" ht="25.5" customHeight="1" x14ac:dyDescent="0.2">
      <c r="A6" s="217" t="s">
        <v>146</v>
      </c>
      <c r="B6" s="139">
        <v>103</v>
      </c>
      <c r="C6" s="139">
        <v>228</v>
      </c>
      <c r="D6" s="31">
        <v>331</v>
      </c>
      <c r="E6" s="139">
        <v>243</v>
      </c>
      <c r="F6" s="139">
        <v>471</v>
      </c>
      <c r="G6" s="31">
        <v>714</v>
      </c>
    </row>
    <row r="7" spans="1:8" ht="14.65" customHeight="1" x14ac:dyDescent="0.2">
      <c r="A7" s="217" t="s">
        <v>147</v>
      </c>
      <c r="B7" s="139">
        <v>387</v>
      </c>
      <c r="C7" s="139">
        <v>321</v>
      </c>
      <c r="D7" s="31">
        <v>708</v>
      </c>
      <c r="E7" s="139">
        <v>412</v>
      </c>
      <c r="F7" s="139">
        <v>323</v>
      </c>
      <c r="G7" s="31">
        <v>735</v>
      </c>
    </row>
    <row r="8" spans="1:8" x14ac:dyDescent="0.2">
      <c r="A8" s="217" t="s">
        <v>148</v>
      </c>
      <c r="B8" s="139">
        <v>235</v>
      </c>
      <c r="C8" s="139">
        <v>428</v>
      </c>
      <c r="D8" s="31">
        <v>663</v>
      </c>
      <c r="E8" s="139">
        <v>368</v>
      </c>
      <c r="F8" s="139">
        <v>704</v>
      </c>
      <c r="G8" s="31">
        <v>1072</v>
      </c>
    </row>
    <row r="9" spans="1:8" ht="29.25" customHeight="1" x14ac:dyDescent="0.2">
      <c r="A9" s="217" t="s">
        <v>149</v>
      </c>
      <c r="B9" s="140"/>
      <c r="C9" s="139">
        <v>428</v>
      </c>
      <c r="D9" s="31">
        <v>428</v>
      </c>
      <c r="E9" s="140"/>
      <c r="F9" s="139">
        <v>473</v>
      </c>
      <c r="G9" s="31">
        <v>473</v>
      </c>
    </row>
    <row r="10" spans="1:8" ht="12.75" customHeight="1" x14ac:dyDescent="0.2">
      <c r="A10" s="217" t="s">
        <v>150</v>
      </c>
      <c r="B10" s="139">
        <v>176</v>
      </c>
      <c r="C10" s="139">
        <v>484</v>
      </c>
      <c r="D10" s="31">
        <v>660</v>
      </c>
      <c r="E10" s="139">
        <v>14</v>
      </c>
      <c r="F10" s="139">
        <v>28</v>
      </c>
      <c r="G10" s="31">
        <v>42</v>
      </c>
    </row>
    <row r="11" spans="1:8" ht="14.65" customHeight="1" x14ac:dyDescent="0.2">
      <c r="A11" s="31" t="s">
        <v>108</v>
      </c>
      <c r="B11" s="31">
        <f t="shared" ref="B11:G11" si="0">+SUM(B5:B10)</f>
        <v>2280</v>
      </c>
      <c r="C11" s="31">
        <f t="shared" si="0"/>
        <v>3942</v>
      </c>
      <c r="D11" s="31">
        <f t="shared" si="0"/>
        <v>6222</v>
      </c>
      <c r="E11" s="31">
        <f t="shared" si="0"/>
        <v>3075</v>
      </c>
      <c r="F11" s="31">
        <f t="shared" si="0"/>
        <v>4973</v>
      </c>
      <c r="G11" s="31">
        <f t="shared" si="0"/>
        <v>8048</v>
      </c>
    </row>
    <row r="12" spans="1:8" ht="14.25" customHeight="1" x14ac:dyDescent="0.2">
      <c r="A12" s="112"/>
      <c r="B12" s="240">
        <v>2024</v>
      </c>
      <c r="C12" s="250"/>
      <c r="D12" s="251"/>
      <c r="E12" s="240">
        <v>2025</v>
      </c>
      <c r="F12" s="250"/>
      <c r="G12" s="251"/>
      <c r="H12" s="1"/>
    </row>
    <row r="13" spans="1:8" ht="25.5" x14ac:dyDescent="0.2">
      <c r="A13" s="146" t="s">
        <v>151</v>
      </c>
      <c r="B13" s="127" t="s">
        <v>100</v>
      </c>
      <c r="C13" s="127" t="s">
        <v>101</v>
      </c>
      <c r="D13" s="25" t="s">
        <v>102</v>
      </c>
      <c r="E13" s="127" t="s">
        <v>100</v>
      </c>
      <c r="F13" s="127" t="s">
        <v>101</v>
      </c>
      <c r="G13" s="25" t="s">
        <v>102</v>
      </c>
    </row>
    <row r="14" spans="1:8" ht="38.25" customHeight="1" x14ac:dyDescent="0.2">
      <c r="A14" s="217" t="s">
        <v>152</v>
      </c>
      <c r="B14" s="139">
        <v>333</v>
      </c>
      <c r="C14" s="139">
        <v>314</v>
      </c>
      <c r="D14" s="31">
        <v>647</v>
      </c>
      <c r="E14" s="139">
        <v>326</v>
      </c>
      <c r="F14" s="139">
        <v>338</v>
      </c>
      <c r="G14" s="31">
        <v>664</v>
      </c>
    </row>
    <row r="15" spans="1:8" ht="26.25" customHeight="1" x14ac:dyDescent="0.2">
      <c r="A15" s="217" t="s">
        <v>153</v>
      </c>
      <c r="B15" s="139">
        <v>393</v>
      </c>
      <c r="C15" s="139">
        <v>293</v>
      </c>
      <c r="D15" s="31">
        <v>686</v>
      </c>
      <c r="E15" s="139">
        <v>428</v>
      </c>
      <c r="F15" s="139">
        <v>285</v>
      </c>
      <c r="G15" s="31">
        <v>713</v>
      </c>
    </row>
    <row r="16" spans="1:8" ht="25.5" customHeight="1" x14ac:dyDescent="0.2">
      <c r="A16" s="217" t="s">
        <v>154</v>
      </c>
      <c r="B16" s="139">
        <v>169</v>
      </c>
      <c r="C16" s="139">
        <v>151</v>
      </c>
      <c r="D16" s="31">
        <v>320</v>
      </c>
      <c r="E16" s="139">
        <v>213</v>
      </c>
      <c r="F16" s="139">
        <v>163</v>
      </c>
      <c r="G16" s="31">
        <v>376</v>
      </c>
    </row>
    <row r="17" spans="1:7" ht="24" customHeight="1" x14ac:dyDescent="0.2">
      <c r="A17" s="217" t="s">
        <v>155</v>
      </c>
      <c r="B17" s="139">
        <v>126</v>
      </c>
      <c r="C17" s="139">
        <v>151</v>
      </c>
      <c r="D17" s="31">
        <v>277</v>
      </c>
      <c r="E17" s="139">
        <v>129</v>
      </c>
      <c r="F17" s="139">
        <v>157</v>
      </c>
      <c r="G17" s="31">
        <v>286</v>
      </c>
    </row>
    <row r="18" spans="1:7" x14ac:dyDescent="0.2">
      <c r="A18" s="217" t="s">
        <v>156</v>
      </c>
      <c r="B18" s="139">
        <v>1044</v>
      </c>
      <c r="C18" s="139">
        <v>657</v>
      </c>
      <c r="D18" s="31">
        <v>1701</v>
      </c>
      <c r="E18" s="139">
        <v>977</v>
      </c>
      <c r="F18" s="139">
        <v>564</v>
      </c>
      <c r="G18" s="31">
        <v>1541</v>
      </c>
    </row>
    <row r="19" spans="1:7" ht="25.5" customHeight="1" x14ac:dyDescent="0.2">
      <c r="A19" s="217" t="s">
        <v>157</v>
      </c>
      <c r="B19" s="139">
        <v>850</v>
      </c>
      <c r="C19" s="139">
        <v>1646</v>
      </c>
      <c r="D19" s="31">
        <v>2496</v>
      </c>
      <c r="E19" s="139">
        <v>868</v>
      </c>
      <c r="F19" s="139">
        <v>1647</v>
      </c>
      <c r="G19" s="31">
        <v>2515</v>
      </c>
    </row>
    <row r="20" spans="1:7" ht="37.5" customHeight="1" x14ac:dyDescent="0.2">
      <c r="A20" s="217" t="s">
        <v>158</v>
      </c>
      <c r="B20" s="139">
        <v>193</v>
      </c>
      <c r="C20" s="139">
        <v>41</v>
      </c>
      <c r="D20" s="31">
        <v>234</v>
      </c>
      <c r="E20" s="139">
        <v>216</v>
      </c>
      <c r="F20" s="139">
        <v>45</v>
      </c>
      <c r="G20" s="31">
        <v>261</v>
      </c>
    </row>
    <row r="21" spans="1:7" ht="38.25" customHeight="1" x14ac:dyDescent="0.2">
      <c r="A21" s="217" t="s">
        <v>159</v>
      </c>
      <c r="B21" s="139">
        <v>172</v>
      </c>
      <c r="C21" s="139">
        <v>339</v>
      </c>
      <c r="D21" s="31">
        <v>511</v>
      </c>
      <c r="E21" s="139">
        <v>179</v>
      </c>
      <c r="F21" s="139">
        <v>401</v>
      </c>
      <c r="G21" s="31">
        <v>580</v>
      </c>
    </row>
    <row r="22" spans="1:7" x14ac:dyDescent="0.2">
      <c r="A22" s="217" t="s">
        <v>160</v>
      </c>
      <c r="B22" s="139">
        <v>30</v>
      </c>
      <c r="C22" s="139">
        <v>28</v>
      </c>
      <c r="D22" s="31">
        <v>58</v>
      </c>
      <c r="E22" s="139">
        <v>20</v>
      </c>
      <c r="F22" s="139">
        <v>24</v>
      </c>
      <c r="G22" s="31">
        <v>44</v>
      </c>
    </row>
    <row r="23" spans="1:7" ht="14.25" customHeight="1" x14ac:dyDescent="0.2">
      <c r="A23" s="30" t="s">
        <v>108</v>
      </c>
      <c r="B23" s="31">
        <f t="shared" ref="B23:G23" si="1">+SUM(B14:B22)</f>
        <v>3310</v>
      </c>
      <c r="C23" s="31">
        <f t="shared" si="1"/>
        <v>3620</v>
      </c>
      <c r="D23" s="31">
        <f t="shared" si="1"/>
        <v>6930</v>
      </c>
      <c r="E23" s="31">
        <f t="shared" si="1"/>
        <v>3356</v>
      </c>
      <c r="F23" s="31">
        <f t="shared" si="1"/>
        <v>3624</v>
      </c>
      <c r="G23" s="31">
        <f t="shared" si="1"/>
        <v>6980</v>
      </c>
    </row>
    <row r="24" spans="1:7" x14ac:dyDescent="0.2">
      <c r="A24" s="189" t="s">
        <v>109</v>
      </c>
      <c r="B24" s="112"/>
      <c r="C24" s="112"/>
      <c r="D24" s="112"/>
      <c r="E24" s="112"/>
      <c r="F24" s="112"/>
      <c r="G24" s="112"/>
    </row>
    <row r="25" spans="1:7" x14ac:dyDescent="0.2">
      <c r="A25" s="112" t="s">
        <v>161</v>
      </c>
      <c r="B25" s="112"/>
      <c r="C25" s="112"/>
      <c r="D25" s="112"/>
      <c r="E25" s="112"/>
      <c r="F25" s="112"/>
      <c r="G25" s="112"/>
    </row>
  </sheetData>
  <mergeCells count="4">
    <mergeCell ref="B3:D3"/>
    <mergeCell ref="B12:D12"/>
    <mergeCell ref="E3:G3"/>
    <mergeCell ref="E12:G12"/>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&amp;C&amp;10 &amp;A</oddHeader>
    <oddFooter>&amp;C&amp;10 Pàgina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B023E"/>
    <pageSetUpPr fitToPage="1"/>
  </sheetPr>
  <dimension ref="A1:AMJ31"/>
  <sheetViews>
    <sheetView showGridLines="0" zoomScale="120" zoomScaleNormal="120" workbookViewId="0">
      <selection activeCell="E21" sqref="E21"/>
    </sheetView>
  </sheetViews>
  <sheetFormatPr baseColWidth="10" defaultColWidth="12" defaultRowHeight="12.75" x14ac:dyDescent="0.2"/>
  <cols>
    <col min="1" max="1" width="38" style="2" customWidth="1"/>
    <col min="2" max="2" width="8.125" style="2" bestFit="1" customWidth="1"/>
    <col min="3" max="4" width="10" customWidth="1"/>
    <col min="5" max="1024" width="12" style="2" customWidth="1"/>
  </cols>
  <sheetData>
    <row r="1" spans="1:1024" x14ac:dyDescent="0.2">
      <c r="A1" s="40" t="s">
        <v>23</v>
      </c>
      <c r="B1" s="40"/>
      <c r="C1" s="112"/>
      <c r="D1" s="1"/>
      <c r="E1" s="1"/>
      <c r="F1" s="1"/>
      <c r="G1" s="1"/>
      <c r="H1" s="1" t="s">
        <v>85</v>
      </c>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row>
    <row r="2" spans="1:1024" x14ac:dyDescent="0.2">
      <c r="A2" s="112"/>
      <c r="B2" s="112"/>
      <c r="C2" s="112"/>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row>
    <row r="3" spans="1:1024" x14ac:dyDescent="0.2">
      <c r="A3" s="112"/>
      <c r="B3" s="112"/>
      <c r="C3" s="112"/>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row>
    <row r="4" spans="1:1024" x14ac:dyDescent="0.2">
      <c r="A4" s="112"/>
      <c r="B4" s="112"/>
      <c r="C4" s="112"/>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row>
    <row r="5" spans="1:1024" x14ac:dyDescent="0.2">
      <c r="A5" s="112"/>
      <c r="B5" s="112"/>
      <c r="C5" s="112"/>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row>
    <row r="6" spans="1:1024" x14ac:dyDescent="0.2">
      <c r="A6" s="112"/>
      <c r="B6" s="112"/>
      <c r="C6" s="112"/>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row>
    <row r="7" spans="1:1024" x14ac:dyDescent="0.2">
      <c r="A7" s="112"/>
      <c r="B7" s="112"/>
      <c r="C7" s="112"/>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row>
    <row r="8" spans="1:1024" x14ac:dyDescent="0.2">
      <c r="A8" s="112"/>
      <c r="B8" s="112"/>
      <c r="C8" s="112"/>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row>
    <row r="9" spans="1:1024" x14ac:dyDescent="0.2">
      <c r="A9" s="112"/>
      <c r="B9" s="112"/>
      <c r="C9" s="112"/>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row>
    <row r="10" spans="1:1024" x14ac:dyDescent="0.2">
      <c r="A10" s="112"/>
      <c r="B10" s="112"/>
      <c r="C10" s="112"/>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row>
    <row r="11" spans="1:1024" x14ac:dyDescent="0.2">
      <c r="A11" s="112"/>
      <c r="B11" s="112"/>
      <c r="C11" s="112"/>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row>
    <row r="12" spans="1:1024" x14ac:dyDescent="0.2">
      <c r="A12" s="112"/>
      <c r="B12" s="112"/>
      <c r="C12" s="112"/>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row>
    <row r="13" spans="1:1024" x14ac:dyDescent="0.2">
      <c r="A13" s="112"/>
      <c r="B13" s="112"/>
      <c r="C13" s="112"/>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row>
    <row r="14" spans="1:1024" x14ac:dyDescent="0.2">
      <c r="A14" s="112"/>
      <c r="B14" s="112"/>
      <c r="C14" s="112"/>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row>
    <row r="15" spans="1:1024" x14ac:dyDescent="0.2">
      <c r="A15" s="112"/>
      <c r="B15" s="112"/>
      <c r="C15" s="112"/>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row>
    <row r="16" spans="1:1024" x14ac:dyDescent="0.2">
      <c r="A16" s="112"/>
      <c r="B16" s="112"/>
      <c r="C16" s="112"/>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row>
    <row r="17" spans="1:18" x14ac:dyDescent="0.2">
      <c r="A17" s="112"/>
      <c r="B17" s="112"/>
      <c r="C17" s="112"/>
      <c r="D17" s="112"/>
      <c r="E17" s="1"/>
      <c r="F17" s="1"/>
      <c r="G17" s="1"/>
      <c r="H17" s="1"/>
      <c r="I17" s="1"/>
      <c r="J17" s="1"/>
      <c r="K17" s="1"/>
      <c r="L17" s="1"/>
      <c r="M17" s="1"/>
      <c r="N17" s="1"/>
      <c r="O17" s="1"/>
      <c r="P17" s="1"/>
      <c r="Q17" s="1"/>
      <c r="R17" s="1" t="s">
        <v>85</v>
      </c>
    </row>
    <row r="18" spans="1:18" x14ac:dyDescent="0.2">
      <c r="A18" s="112"/>
      <c r="B18" s="112"/>
      <c r="C18" s="112"/>
      <c r="D18" s="112"/>
      <c r="E18" s="1"/>
      <c r="F18" s="1"/>
      <c r="G18" s="1"/>
      <c r="H18" s="1"/>
      <c r="I18" s="1"/>
      <c r="J18" s="1"/>
      <c r="K18" s="1"/>
      <c r="L18" s="1"/>
      <c r="M18" s="1"/>
      <c r="N18" s="1"/>
      <c r="O18" s="1"/>
      <c r="P18" s="1"/>
      <c r="Q18" s="1"/>
      <c r="R18" s="1"/>
    </row>
    <row r="19" spans="1:18" x14ac:dyDescent="0.2">
      <c r="A19" s="112"/>
      <c r="B19" s="20" t="s">
        <v>162</v>
      </c>
      <c r="C19" s="112"/>
      <c r="D19" s="112"/>
      <c r="E19" s="1"/>
      <c r="F19" s="1"/>
      <c r="G19" s="1"/>
      <c r="H19" s="1"/>
      <c r="I19" s="1"/>
      <c r="J19" s="1"/>
      <c r="K19" s="1"/>
      <c r="L19" s="1"/>
      <c r="M19" s="1"/>
      <c r="N19" s="1"/>
      <c r="O19" s="1"/>
      <c r="P19" s="1"/>
      <c r="Q19" s="1"/>
      <c r="R19" s="1"/>
    </row>
    <row r="21" spans="1:18" ht="14.25" customHeight="1" x14ac:dyDescent="0.2">
      <c r="A21" s="252" t="s">
        <v>163</v>
      </c>
      <c r="B21" s="252"/>
      <c r="C21" s="252"/>
      <c r="E21" s="1"/>
      <c r="F21" s="1"/>
      <c r="G21" s="1"/>
      <c r="H21" s="1"/>
      <c r="I21" s="1"/>
      <c r="J21" s="1"/>
      <c r="K21" s="1"/>
      <c r="L21" s="1"/>
      <c r="M21" s="1"/>
      <c r="N21" s="1"/>
      <c r="O21" s="1"/>
      <c r="P21" s="1"/>
      <c r="Q21" s="1"/>
      <c r="R21" s="1"/>
    </row>
    <row r="22" spans="1:18" x14ac:dyDescent="0.2">
      <c r="A22" s="45"/>
      <c r="B22" s="45"/>
      <c r="E22" s="1"/>
      <c r="F22" s="1"/>
      <c r="G22" s="1"/>
      <c r="H22" s="1"/>
      <c r="I22" s="1"/>
      <c r="J22" s="1"/>
      <c r="K22" s="1"/>
      <c r="L22" s="1"/>
      <c r="M22" s="1"/>
      <c r="N22" s="1"/>
      <c r="O22" s="1"/>
      <c r="P22" s="1"/>
      <c r="Q22" s="1"/>
      <c r="R22" s="1"/>
    </row>
    <row r="23" spans="1:18" x14ac:dyDescent="0.2">
      <c r="A23" s="40" t="s">
        <v>164</v>
      </c>
      <c r="B23" s="112"/>
      <c r="C23" s="112"/>
      <c r="D23" s="112"/>
      <c r="E23" s="1"/>
      <c r="F23" s="1"/>
      <c r="G23" s="1"/>
      <c r="H23" s="1"/>
      <c r="I23" s="1"/>
      <c r="J23" s="1"/>
      <c r="K23" s="1"/>
      <c r="L23" s="1"/>
      <c r="M23" s="1"/>
      <c r="N23" s="1"/>
      <c r="O23" s="1"/>
      <c r="P23" s="1"/>
      <c r="Q23" s="1"/>
      <c r="R23" s="1"/>
    </row>
    <row r="24" spans="1:18" x14ac:dyDescent="0.2">
      <c r="A24" s="112"/>
      <c r="B24" s="112"/>
      <c r="C24" s="112"/>
      <c r="D24" s="112"/>
      <c r="E24" s="1"/>
      <c r="F24" s="1"/>
      <c r="G24" s="1"/>
      <c r="H24" s="1"/>
      <c r="I24" s="1"/>
      <c r="J24" s="1"/>
      <c r="K24" s="1"/>
      <c r="L24" s="1"/>
      <c r="M24" s="1"/>
      <c r="N24" s="1"/>
      <c r="O24" s="1"/>
      <c r="P24" s="1"/>
      <c r="Q24" s="1"/>
      <c r="R24" s="1"/>
    </row>
    <row r="25" spans="1:18" x14ac:dyDescent="0.2">
      <c r="A25" s="59" t="s">
        <v>165</v>
      </c>
      <c r="B25" s="59" t="s">
        <v>166</v>
      </c>
      <c r="C25" s="59" t="s">
        <v>167</v>
      </c>
      <c r="D25" s="24" t="s">
        <v>108</v>
      </c>
      <c r="E25" s="1"/>
      <c r="F25" s="1"/>
      <c r="G25" s="1"/>
      <c r="H25" s="1"/>
      <c r="I25" s="1"/>
      <c r="J25" s="1"/>
      <c r="K25" s="1"/>
      <c r="L25" s="1"/>
      <c r="M25" s="1"/>
      <c r="N25" s="1"/>
      <c r="O25" s="1"/>
      <c r="P25" s="1"/>
      <c r="Q25" s="1"/>
      <c r="R25" s="1"/>
    </row>
    <row r="26" spans="1:18" x14ac:dyDescent="0.2">
      <c r="A26" s="141" t="s">
        <v>168</v>
      </c>
      <c r="B26" s="142">
        <v>1457</v>
      </c>
      <c r="C26" s="142">
        <v>2500</v>
      </c>
      <c r="D26" s="30">
        <v>3957</v>
      </c>
      <c r="E26" s="1"/>
      <c r="F26" s="1"/>
      <c r="G26" s="1"/>
      <c r="H26" s="1"/>
      <c r="I26" s="1"/>
      <c r="J26" s="1"/>
      <c r="K26" s="1"/>
      <c r="L26" s="1"/>
      <c r="M26" s="1"/>
      <c r="N26" s="1"/>
      <c r="O26" s="1"/>
      <c r="P26" s="1"/>
      <c r="Q26" s="1"/>
      <c r="R26" s="1"/>
    </row>
    <row r="27" spans="1:18" x14ac:dyDescent="0.2">
      <c r="A27" s="141" t="s">
        <v>169</v>
      </c>
      <c r="B27" s="142">
        <v>4402</v>
      </c>
      <c r="C27" s="142">
        <v>5299</v>
      </c>
      <c r="D27" s="30">
        <v>9701</v>
      </c>
      <c r="E27" s="1"/>
      <c r="F27" s="1"/>
      <c r="G27" s="1"/>
      <c r="H27" s="1"/>
      <c r="I27" s="1"/>
      <c r="J27" s="1"/>
      <c r="K27" s="1"/>
      <c r="L27" s="1"/>
      <c r="M27" s="1"/>
      <c r="N27" s="1"/>
      <c r="O27" s="1"/>
      <c r="P27" s="1"/>
      <c r="Q27" s="1"/>
      <c r="R27" s="1"/>
    </row>
    <row r="28" spans="1:18" x14ac:dyDescent="0.2">
      <c r="A28" s="141" t="s">
        <v>170</v>
      </c>
      <c r="B28" s="142">
        <v>5407</v>
      </c>
      <c r="C28" s="142">
        <v>5668</v>
      </c>
      <c r="D28" s="30">
        <v>11075</v>
      </c>
      <c r="E28" s="1"/>
      <c r="F28" s="1"/>
      <c r="G28" s="1"/>
      <c r="H28" s="1"/>
      <c r="I28" s="1"/>
      <c r="J28" s="1"/>
      <c r="K28" s="1"/>
      <c r="L28" s="1"/>
      <c r="M28" s="1"/>
      <c r="N28" s="1"/>
      <c r="O28" s="1"/>
      <c r="P28" s="1"/>
      <c r="Q28" s="1"/>
      <c r="R28" s="1"/>
    </row>
    <row r="29" spans="1:18" x14ac:dyDescent="0.2">
      <c r="A29" s="219" t="s">
        <v>108</v>
      </c>
      <c r="B29" s="30">
        <f>SUM(B26:B28)</f>
        <v>11266</v>
      </c>
      <c r="C29" s="30">
        <f>SUM(C26:C28)</f>
        <v>13467</v>
      </c>
      <c r="D29" s="30">
        <f>SUM(D26:D28)</f>
        <v>24733</v>
      </c>
      <c r="E29" s="1"/>
      <c r="F29" s="1"/>
      <c r="G29" s="1"/>
      <c r="H29" s="1"/>
      <c r="I29" s="1"/>
      <c r="J29" s="1"/>
      <c r="K29" s="1"/>
      <c r="L29" s="1"/>
      <c r="M29" s="1"/>
      <c r="N29" s="1"/>
      <c r="O29" s="1"/>
      <c r="P29" s="1"/>
      <c r="Q29" s="1"/>
      <c r="R29" s="1"/>
    </row>
    <row r="30" spans="1:18" ht="14.25" customHeight="1" x14ac:dyDescent="0.2">
      <c r="A30" s="230" t="s">
        <v>163</v>
      </c>
      <c r="B30" s="231"/>
      <c r="C30" s="231"/>
      <c r="E30" s="1"/>
      <c r="F30" s="1"/>
      <c r="G30" s="1"/>
      <c r="H30" s="1"/>
      <c r="I30" s="1"/>
      <c r="J30" s="1"/>
      <c r="K30" s="1"/>
      <c r="L30" s="1"/>
      <c r="M30" s="1"/>
      <c r="N30" s="1"/>
      <c r="O30" s="1"/>
      <c r="P30" s="1"/>
      <c r="Q30" s="1"/>
      <c r="R30" s="1"/>
    </row>
    <row r="31" spans="1:18" x14ac:dyDescent="0.2">
      <c r="A31"/>
      <c r="B31"/>
      <c r="E31" s="1"/>
      <c r="F31" s="1"/>
      <c r="G31" s="1"/>
      <c r="H31" s="1"/>
      <c r="I31" s="1"/>
      <c r="J31" s="1"/>
      <c r="K31" s="1"/>
      <c r="L31" s="1"/>
      <c r="M31" s="1"/>
      <c r="N31" s="1"/>
      <c r="O31" s="1"/>
      <c r="P31" s="1"/>
      <c r="Q31" s="1"/>
      <c r="R31" s="1"/>
    </row>
  </sheetData>
  <mergeCells count="2">
    <mergeCell ref="A21:C21"/>
    <mergeCell ref="A30:C30"/>
  </mergeCells>
  <pageMargins left="0" right="0" top="0" bottom="0" header="0" footer="0"/>
  <pageSetup paperSize="9" scale="42" firstPageNumber="0" pageOrder="overThenDown"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0051345C5EC822449975CFC5154EBFDB" ma:contentTypeVersion="35" ma:contentTypeDescription="Crea un document nou" ma:contentTypeScope="" ma:versionID="dd55e0647d4a23c6b0dc0e0796ed1bd8">
  <xsd:schema xmlns:xsd="http://www.w3.org/2001/XMLSchema" xmlns:xs="http://www.w3.org/2001/XMLSchema" xmlns:p="http://schemas.microsoft.com/office/2006/metadata/properties" xmlns:ns2="39adf604-ba00-4eaf-81f7-fa7b221ef4dc" xmlns:ns3="5cd8363b-103d-482e-a584-665cb919f4de" xmlns:ns4="http://schemas.microsoft.com/sharepoint/v4" targetNamespace="http://schemas.microsoft.com/office/2006/metadata/properties" ma:root="true" ma:fieldsID="95fc9057df4e1f91440e98ff460c8cb2" ns2:_="" ns3:_="" ns4:_="">
    <xsd:import namespace="39adf604-ba00-4eaf-81f7-fa7b221ef4dc"/>
    <xsd:import namespace="5cd8363b-103d-482e-a584-665cb919f4de"/>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2:TaxCatchAll" minOccurs="0"/>
                <xsd:element ref="ns3:lcf76f155ced4ddcb4097134ff3c332f" minOccurs="0"/>
                <xsd:element ref="ns3:MediaServiceOCR" minOccurs="0"/>
                <xsd:element ref="ns3:MediaServiceLocation"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df604-ba00-4eaf-81f7-fa7b221ef4dc"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c7c24c7d-d7b6-4d5e-96a8-43e0d21422b4}" ma:internalName="TaxCatchAll" ma:readOnly="false" ma:showField="CatchAllData" ma:web="39adf604-ba00-4eaf-81f7-fa7b221ef4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d8363b-103d-482e-a584-665cb919f4d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39adf604-ba00-4eaf-81f7-fa7b221ef4dc">7NAJHSFDS242-1295627390-4357282</_dlc_DocId>
    <_dlc_DocIdUrl xmlns="39adf604-ba00-4eaf-81f7-fa7b221ef4dc">
      <Url>https://caib.sharepoint.com/sites/ARXIUS-SOIB/_layouts/15/DocIdRedir.aspx?ID=7NAJHSFDS242-1295627390-4357282</Url>
      <Description>7NAJHSFDS242-1295627390-4357282</Description>
    </_dlc_DocIdUrl>
    <lcf76f155ced4ddcb4097134ff3c332f xmlns="5cd8363b-103d-482e-a584-665cb919f4de">
      <Terms xmlns="http://schemas.microsoft.com/office/infopath/2007/PartnerControls"/>
    </lcf76f155ced4ddcb4097134ff3c332f>
    <TaxCatchAll xmlns="39adf604-ba00-4eaf-81f7-fa7b221ef4dc" xsi:nil="true"/>
    <IconOverlay xmlns="http://schemas.microsoft.com/sharepoint/v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93F1BE-3A96-44F8-9327-9E4517B0BB0A}">
  <ds:schemaRefs>
    <ds:schemaRef ds:uri="http://schemas.microsoft.com/sharepoint/events"/>
  </ds:schemaRefs>
</ds:datastoreItem>
</file>

<file path=customXml/itemProps2.xml><?xml version="1.0" encoding="utf-8"?>
<ds:datastoreItem xmlns:ds="http://schemas.openxmlformats.org/officeDocument/2006/customXml" ds:itemID="{E3FD6A3A-9155-4C80-AEB5-44AB4C0321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df604-ba00-4eaf-81f7-fa7b221ef4dc"/>
    <ds:schemaRef ds:uri="5cd8363b-103d-482e-a584-665cb919f4d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96B431-7986-47B5-8AA4-09474D59B860}">
  <ds:schemaRefs>
    <ds:schemaRef ds:uri="http://schemas.microsoft.com/office/2006/metadata/properties"/>
    <ds:schemaRef ds:uri="http://schemas.microsoft.com/office/infopath/2007/PartnerControls"/>
    <ds:schemaRef ds:uri="39adf604-ba00-4eaf-81f7-fa7b221ef4dc"/>
    <ds:schemaRef ds:uri="5cd8363b-103d-482e-a584-665cb919f4de"/>
    <ds:schemaRef ds:uri="http://schemas.microsoft.com/sharepoint/v4"/>
  </ds:schemaRefs>
</ds:datastoreItem>
</file>

<file path=customXml/itemProps4.xml><?xml version="1.0" encoding="utf-8"?>
<ds:datastoreItem xmlns:ds="http://schemas.openxmlformats.org/officeDocument/2006/customXml" ds:itemID="{B7A7B9F8-3216-443B-B406-26D6F09DEB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36</vt:i4>
      </vt:variant>
      <vt:variant>
        <vt:lpstr>Rangos con nombre</vt:lpstr>
      </vt:variant>
      <vt:variant>
        <vt:i4>30</vt:i4>
      </vt:variant>
    </vt:vector>
  </HeadingPairs>
  <TitlesOfParts>
    <vt:vector size="66" baseType="lpstr">
      <vt:lpstr>ÍNDEX</vt:lpstr>
      <vt:lpstr>G1.</vt:lpstr>
      <vt:lpstr>Q1.</vt:lpstr>
      <vt:lpstr>G2.</vt:lpstr>
      <vt:lpstr>Q2.</vt:lpstr>
      <vt:lpstr>Q3.</vt:lpstr>
      <vt:lpstr>Q4.</vt:lpstr>
      <vt:lpstr>Q5.</vt:lpstr>
      <vt:lpstr>G3.</vt:lpstr>
      <vt:lpstr>Q6.</vt:lpstr>
      <vt:lpstr>Q7.</vt:lpstr>
      <vt:lpstr>Q8.</vt:lpstr>
      <vt:lpstr>Q9.</vt:lpstr>
      <vt:lpstr>Q10.</vt:lpstr>
      <vt:lpstr>Q11.</vt:lpstr>
      <vt:lpstr>Q12.</vt:lpstr>
      <vt:lpstr>Q13.</vt:lpstr>
      <vt:lpstr>Q14.</vt:lpstr>
      <vt:lpstr>Q15.</vt:lpstr>
      <vt:lpstr>Q16.</vt:lpstr>
      <vt:lpstr>Q17.</vt:lpstr>
      <vt:lpstr>Q18.</vt:lpstr>
      <vt:lpstr>Q19.</vt:lpstr>
      <vt:lpstr>Q20.</vt:lpstr>
      <vt:lpstr>Q21.</vt:lpstr>
      <vt:lpstr>Q22.</vt:lpstr>
      <vt:lpstr>Q23.</vt:lpstr>
      <vt:lpstr>Q24.</vt:lpstr>
      <vt:lpstr>Q25.</vt:lpstr>
      <vt:lpstr>Q26.</vt:lpstr>
      <vt:lpstr>Q27.</vt:lpstr>
      <vt:lpstr>G4.</vt:lpstr>
      <vt:lpstr>Q28.</vt:lpstr>
      <vt:lpstr>Q29.</vt:lpstr>
      <vt:lpstr>Q30</vt:lpstr>
      <vt:lpstr>Q31.</vt:lpstr>
      <vt:lpstr>ÍNDEX!GRÀFIC2</vt:lpstr>
      <vt:lpstr>Q6.!GRÀFIC2</vt:lpstr>
      <vt:lpstr>ÍNDEX!GRÀFIC3</vt:lpstr>
      <vt:lpstr>Q6.!GRÀFIC3</vt:lpstr>
      <vt:lpstr>G2.!MAPA1</vt:lpstr>
      <vt:lpstr>ÍNDEX!MAPA1</vt:lpstr>
      <vt:lpstr>Q13.!MAPA1</vt:lpstr>
      <vt:lpstr>Q15.!MAPA1</vt:lpstr>
      <vt:lpstr>Q4.!MAPA1</vt:lpstr>
      <vt:lpstr>Q6.!MAPA1</vt:lpstr>
      <vt:lpstr>Q7.!MAPA1</vt:lpstr>
      <vt:lpstr>Q8.!MAPA1</vt:lpstr>
      <vt:lpstr>ÍNDEX!QUADRE2</vt:lpstr>
      <vt:lpstr>Q6.!QUADRE2</vt:lpstr>
      <vt:lpstr>G2.!QUADRE3</vt:lpstr>
      <vt:lpstr>ÍNDEX!QUADRE3</vt:lpstr>
      <vt:lpstr>Q13.!QUADRE3</vt:lpstr>
      <vt:lpstr>Q15.!QUADRE3</vt:lpstr>
      <vt:lpstr>Q4.!QUADRE3</vt:lpstr>
      <vt:lpstr>Q6.!QUADRE3</vt:lpstr>
      <vt:lpstr>Q7.!QUADRE3</vt:lpstr>
      <vt:lpstr>Q8.!QUADRE3</vt:lpstr>
      <vt:lpstr>G2.!QUADRE7</vt:lpstr>
      <vt:lpstr>ÍNDEX!QUADRE7</vt:lpstr>
      <vt:lpstr>Q13.!QUADRE7</vt:lpstr>
      <vt:lpstr>Q15.!QUADRE7</vt:lpstr>
      <vt:lpstr>Q4.!QUADRE7</vt:lpstr>
      <vt:lpstr>Q6.!QUADRE7</vt:lpstr>
      <vt:lpstr>Q7.!QUADRE7</vt:lpstr>
      <vt:lpstr>Q8.!QUADRE7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Anais Herron Museur</dc:creator>
  <cp:keywords/>
  <dc:description/>
  <cp:lastModifiedBy>Anais Herron Museur</cp:lastModifiedBy>
  <cp:revision>344</cp:revision>
  <dcterms:created xsi:type="dcterms:W3CDTF">2023-09-05T11:23:19Z</dcterms:created>
  <dcterms:modified xsi:type="dcterms:W3CDTF">2026-07-27T06:09:04Z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0x0101000051345C5EC822449975CFC5154EBFDB</vt:lpwstr>
  </property>
  <property fmtid="{D5CDD505-2E9C-101B-9397-08002B2CF9AE}" pid="3" name="Order">
    <vt:r8>58615800</vt:r8>
  </property>
  <property fmtid="{D5CDD505-2E9C-101B-9397-08002B2CF9AE}" pid="4" name="_dlc_DocIdItemGuid">
    <vt:lpwstr>57619231-5db1-46c8-980c-53714fa1f939</vt:lpwstr>
  </property>
  <property fmtid="{D5CDD505-2E9C-101B-9397-08002B2CF9AE}" pid="5" name="MediaServiceImageTags">
    <vt:lpwstr/>
  </property>
</Properties>
</file>