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rvei Avaluacio Politiques Actives Ocupacio\5. AVALUACIÓ, PLANS, INFORMES I ESTADÍSTIQUES\2 INFORMES\INFORME PAO\2024\"/>
    </mc:Choice>
  </mc:AlternateContent>
  <xr:revisionPtr revIDLastSave="0" documentId="13_ncr:1_{1C2FDAC9-2713-4DBC-AF5C-7DF6CCBD13BC}" xr6:coauthVersionLast="47" xr6:coauthVersionMax="47" xr10:uidLastSave="{00000000-0000-0000-0000-000000000000}"/>
  <bookViews>
    <workbookView xWindow="28920" yWindow="-1845" windowWidth="29040" windowHeight="15840" tabRatio="819" xr2:uid="{00000000-000D-0000-FFFF-FFFF00000000}"/>
  </bookViews>
  <sheets>
    <sheet name="ÍNDEX" sheetId="1" r:id="rId1"/>
    <sheet name="G1." sheetId="2" r:id="rId2"/>
    <sheet name="G2." sheetId="3" r:id="rId3"/>
    <sheet name="G3." sheetId="4" r:id="rId4"/>
    <sheet name="M1." sheetId="5" r:id="rId5"/>
    <sheet name="Q1." sheetId="6" r:id="rId6"/>
    <sheet name="Q2." sheetId="7" r:id="rId7"/>
    <sheet name="G4." sheetId="8" r:id="rId8"/>
    <sheet name="Q3." sheetId="9" r:id="rId9"/>
    <sheet name="Q4." sheetId="10" r:id="rId10"/>
    <sheet name="Q5." sheetId="11" r:id="rId11"/>
    <sheet name="Q6." sheetId="12" r:id="rId12"/>
    <sheet name="Q7." sheetId="13" r:id="rId13"/>
    <sheet name="G5." sheetId="15" r:id="rId14"/>
    <sheet name="G6." sheetId="16" r:id="rId15"/>
    <sheet name="Q8." sheetId="17" r:id="rId16"/>
    <sheet name="Q9." sheetId="18" r:id="rId17"/>
    <sheet name="Q10." sheetId="19" r:id="rId18"/>
    <sheet name="G7." sheetId="20" r:id="rId19"/>
    <sheet name="Q11." sheetId="21" r:id="rId20"/>
    <sheet name="Q12." sheetId="22" r:id="rId21"/>
    <sheet name="Q13." sheetId="23" r:id="rId22"/>
    <sheet name="Q14." sheetId="24" r:id="rId23"/>
    <sheet name="Q15." sheetId="25" r:id="rId24"/>
    <sheet name="G8." sheetId="26" r:id="rId25"/>
    <sheet name="Q16." sheetId="27" r:id="rId26"/>
    <sheet name="G9." sheetId="29" r:id="rId27"/>
    <sheet name="Q17." sheetId="30" r:id="rId28"/>
    <sheet name="Q18." sheetId="31" r:id="rId29"/>
    <sheet name="Q19." sheetId="32" r:id="rId30"/>
    <sheet name="Q20." sheetId="33" r:id="rId31"/>
    <sheet name="G10." sheetId="34" r:id="rId32"/>
    <sheet name="Q21." sheetId="35" r:id="rId33"/>
    <sheet name="Q22." sheetId="36" r:id="rId34"/>
    <sheet name="Q23." sheetId="37" r:id="rId35"/>
    <sheet name="Q24." sheetId="38" r:id="rId36"/>
    <sheet name="Q25." sheetId="39" r:id="rId37"/>
    <sheet name="Q26." sheetId="40" r:id="rId38"/>
    <sheet name="Q27." sheetId="41" r:id="rId39"/>
    <sheet name="Q28." sheetId="42" r:id="rId40"/>
    <sheet name="Q29." sheetId="43" r:id="rId41"/>
    <sheet name="Q30." sheetId="44" r:id="rId42"/>
    <sheet name="Q31." sheetId="45" r:id="rId43"/>
    <sheet name="Q32." sheetId="46" r:id="rId44"/>
    <sheet name="Q33." sheetId="47" r:id="rId45"/>
    <sheet name="Q34." sheetId="48" r:id="rId46"/>
    <sheet name="Q35." sheetId="49" r:id="rId47"/>
    <sheet name="Q36." sheetId="50" r:id="rId48"/>
    <sheet name="Q37." sheetId="52" r:id="rId49"/>
    <sheet name="Q38." sheetId="53" r:id="rId50"/>
    <sheet name="Q39." sheetId="54" r:id="rId51"/>
    <sheet name="Q40." sheetId="56" r:id="rId52"/>
    <sheet name="Q41." sheetId="57" r:id="rId53"/>
    <sheet name="Q42." sheetId="58" r:id="rId54"/>
    <sheet name="G11." sheetId="59" r:id="rId55"/>
    <sheet name="G12." sheetId="60" r:id="rId56"/>
    <sheet name="Q43." sheetId="61" r:id="rId57"/>
  </sheets>
  <definedNames>
    <definedName name="GRÀFIC1">#REF!</definedName>
    <definedName name="GRÀFIC2" localSheetId="1">'G1.'!$B$1</definedName>
    <definedName name="GRÀFIC2" localSheetId="31">'G10.'!$B$1</definedName>
    <definedName name="GRÀFIC2" localSheetId="54">'G11.'!#REF!</definedName>
    <definedName name="GRÀFIC2" localSheetId="55">'G12.'!$B$1</definedName>
    <definedName name="GRÀFIC2" localSheetId="2">'G2.'!$B$1</definedName>
    <definedName name="GRÀFIC2" localSheetId="3">'G3.'!$B$1</definedName>
    <definedName name="GRÀFIC2" localSheetId="7">'G4.'!#REF!</definedName>
    <definedName name="GRÀFIC2" localSheetId="13">'G5.'!$B$1</definedName>
    <definedName name="GRÀFIC2" localSheetId="14">'G6.'!$B$1</definedName>
    <definedName name="GRÀFIC2" localSheetId="18">'G7.'!#REF!</definedName>
    <definedName name="GRÀFIC2" localSheetId="24">'G8.'!$B$1</definedName>
    <definedName name="GRÀFIC2" localSheetId="26">'G9.'!$B$1</definedName>
    <definedName name="GRÀFIC2" localSheetId="0">ÍNDEX!$B$1</definedName>
    <definedName name="GRÀFIC2" localSheetId="4">'M1.'!$B$1</definedName>
    <definedName name="GRÀFIC2" localSheetId="5">'Q1.'!$B$1</definedName>
    <definedName name="GRÀFIC2" localSheetId="17">'Q10.'!$B$1</definedName>
    <definedName name="GRÀFIC2" localSheetId="19">'Q11.'!$B$1</definedName>
    <definedName name="GRÀFIC2" localSheetId="20">'Q12.'!#REF!</definedName>
    <definedName name="GRÀFIC2" localSheetId="21">'Q13.'!$B$1</definedName>
    <definedName name="GRÀFIC2" localSheetId="22">'Q14.'!$B$1</definedName>
    <definedName name="GRÀFIC2" localSheetId="23">'Q15.'!$B$1</definedName>
    <definedName name="GRÀFIC2" localSheetId="25">'Q16.'!$B$1</definedName>
    <definedName name="GRÀFIC2" localSheetId="27">'Q17.'!$B$1</definedName>
    <definedName name="GRÀFIC2" localSheetId="28">'Q18.'!#REF!</definedName>
    <definedName name="GRÀFIC2" localSheetId="29">'Q19.'!#REF!</definedName>
    <definedName name="GRÀFIC2" localSheetId="6">'Q2.'!#REF!</definedName>
    <definedName name="GRÀFIC2" localSheetId="30">'Q20.'!$B$1</definedName>
    <definedName name="GRÀFIC2" localSheetId="32">'Q21.'!$B$1</definedName>
    <definedName name="GRÀFIC2" localSheetId="33">'Q22.'!$B$1</definedName>
    <definedName name="GRÀFIC2" localSheetId="34">'Q23.'!$B$1</definedName>
    <definedName name="GRÀFIC2" localSheetId="35">'Q24.'!$B$1</definedName>
    <definedName name="GRÀFIC2" localSheetId="36">'Q25.'!$B$1</definedName>
    <definedName name="GRÀFIC2" localSheetId="37">'Q26.'!$B$1</definedName>
    <definedName name="GRÀFIC2" localSheetId="38">'Q27.'!$B$1</definedName>
    <definedName name="GRÀFIC2" localSheetId="39">'Q28.'!$B$1</definedName>
    <definedName name="GRÀFIC2" localSheetId="40">'Q29.'!#REF!</definedName>
    <definedName name="GRÀFIC2" localSheetId="8">'Q3.'!#REF!</definedName>
    <definedName name="GRÀFIC2" localSheetId="41">'Q30.'!$B$1</definedName>
    <definedName name="GRÀFIC2" localSheetId="42">'Q31.'!$B$1</definedName>
    <definedName name="GRÀFIC2" localSheetId="43">'Q32.'!#REF!</definedName>
    <definedName name="GRÀFIC2" localSheetId="44">'Q33.'!$B$1</definedName>
    <definedName name="GRÀFIC2" localSheetId="45">'Q34.'!$B$1</definedName>
    <definedName name="GRÀFIC2" localSheetId="46">'Q35.'!#REF!</definedName>
    <definedName name="GRÀFIC2" localSheetId="47">'Q36.'!#REF!</definedName>
    <definedName name="GRÀFIC2" localSheetId="48">'Q37.'!$B$1</definedName>
    <definedName name="GRÀFIC2" localSheetId="49">'Q38.'!#REF!</definedName>
    <definedName name="GRÀFIC2" localSheetId="50">'Q39.'!$B$1</definedName>
    <definedName name="GRÀFIC2" localSheetId="9">'Q4.'!$B$1</definedName>
    <definedName name="GRÀFIC2" localSheetId="51">'Q40.'!#REF!</definedName>
    <definedName name="GRÀFIC2" localSheetId="52">'Q41.'!#REF!</definedName>
    <definedName name="GRÀFIC2" localSheetId="53">'Q42.'!#REF!</definedName>
    <definedName name="GRÀFIC2" localSheetId="56">'Q43.'!$B$1</definedName>
    <definedName name="GRÀFIC2" localSheetId="10">'Q5.'!#REF!</definedName>
    <definedName name="GRÀFIC2" localSheetId="11">'Q6.'!#REF!</definedName>
    <definedName name="GRÀFIC2" localSheetId="12">'Q7.'!#REF!</definedName>
    <definedName name="GRÀFIC2" localSheetId="15">'Q8.'!$B$1</definedName>
    <definedName name="GRÀFIC2" localSheetId="16">'Q9.'!$B$1</definedName>
    <definedName name="GRÀFIC3" localSheetId="1">'G1.'!$B$1</definedName>
    <definedName name="GRÀFIC3" localSheetId="31">'G10.'!$B$1</definedName>
    <definedName name="GRÀFIC3" localSheetId="54">'G11.'!#REF!</definedName>
    <definedName name="GRÀFIC3" localSheetId="55">'G12.'!$B$1</definedName>
    <definedName name="GRÀFIC3" localSheetId="2">'G2.'!$B$1</definedName>
    <definedName name="GRÀFIC3" localSheetId="3">'G3.'!$B$1</definedName>
    <definedName name="GRÀFIC3" localSheetId="7">'G4.'!#REF!</definedName>
    <definedName name="GRÀFIC3" localSheetId="13">'G5.'!$B$1</definedName>
    <definedName name="GRÀFIC3" localSheetId="14">'G6.'!$B$1</definedName>
    <definedName name="GRÀFIC3" localSheetId="18">'G7.'!#REF!</definedName>
    <definedName name="GRÀFIC3" localSheetId="24">'G8.'!$B$1</definedName>
    <definedName name="GRÀFIC3" localSheetId="26">'G9.'!$B$1</definedName>
    <definedName name="GRÀFIC3" localSheetId="0">ÍNDEX!$B$1</definedName>
    <definedName name="GRÀFIC3" localSheetId="4">'M1.'!$B$1</definedName>
    <definedName name="GRÀFIC3" localSheetId="5">'Q1.'!$B$1</definedName>
    <definedName name="GRÀFIC3" localSheetId="17">'Q10.'!$B$1</definedName>
    <definedName name="GRÀFIC3" localSheetId="19">'Q11.'!$B$1</definedName>
    <definedName name="GRÀFIC3" localSheetId="20">'Q12.'!#REF!</definedName>
    <definedName name="GRÀFIC3" localSheetId="21">'Q13.'!$B$1</definedName>
    <definedName name="GRÀFIC3" localSheetId="22">'Q14.'!$B$1</definedName>
    <definedName name="GRÀFIC3" localSheetId="23">'Q15.'!$B$1</definedName>
    <definedName name="GRÀFIC3" localSheetId="25">'Q16.'!$B$1</definedName>
    <definedName name="GRÀFIC3" localSheetId="27">'Q17.'!$B$1</definedName>
    <definedName name="GRÀFIC3" localSheetId="28">'Q18.'!#REF!</definedName>
    <definedName name="GRÀFIC3" localSheetId="29">'Q19.'!#REF!</definedName>
    <definedName name="GRÀFIC3" localSheetId="6">'Q2.'!#REF!</definedName>
    <definedName name="GRÀFIC3" localSheetId="30">'Q20.'!$B$1</definedName>
    <definedName name="GRÀFIC3" localSheetId="32">'Q21.'!$B$1</definedName>
    <definedName name="GRÀFIC3" localSheetId="33">'Q22.'!$B$1</definedName>
    <definedName name="GRÀFIC3" localSheetId="34">'Q23.'!$B$1</definedName>
    <definedName name="GRÀFIC3" localSheetId="35">'Q24.'!$B$1</definedName>
    <definedName name="GRÀFIC3" localSheetId="36">'Q25.'!$B$1</definedName>
    <definedName name="GRÀFIC3" localSheetId="37">'Q26.'!$B$1</definedName>
    <definedName name="GRÀFIC3" localSheetId="38">'Q27.'!$B$1</definedName>
    <definedName name="GRÀFIC3" localSheetId="39">'Q28.'!$B$1</definedName>
    <definedName name="GRÀFIC3" localSheetId="40">'Q29.'!#REF!</definedName>
    <definedName name="GRÀFIC3" localSheetId="8">'Q3.'!#REF!</definedName>
    <definedName name="GRÀFIC3" localSheetId="41">'Q30.'!$B$1</definedName>
    <definedName name="GRÀFIC3" localSheetId="42">'Q31.'!$B$1</definedName>
    <definedName name="GRÀFIC3" localSheetId="43">'Q32.'!#REF!</definedName>
    <definedName name="GRÀFIC3" localSheetId="44">'Q33.'!$B$1</definedName>
    <definedName name="GRÀFIC3" localSheetId="45">'Q34.'!$B$1</definedName>
    <definedName name="GRÀFIC3" localSheetId="46">'Q35.'!#REF!</definedName>
    <definedName name="GRÀFIC3" localSheetId="47">'Q36.'!#REF!</definedName>
    <definedName name="GRÀFIC3" localSheetId="48">'Q37.'!$B$1</definedName>
    <definedName name="GRÀFIC3" localSheetId="49">'Q38.'!#REF!</definedName>
    <definedName name="GRÀFIC3" localSheetId="50">'Q39.'!$B$1</definedName>
    <definedName name="GRÀFIC3" localSheetId="9">'Q4.'!$B$1</definedName>
    <definedName name="GRÀFIC3" localSheetId="51">'Q40.'!#REF!</definedName>
    <definedName name="GRÀFIC3" localSheetId="52">'Q41.'!#REF!</definedName>
    <definedName name="GRÀFIC3" localSheetId="53">'Q42.'!#REF!</definedName>
    <definedName name="GRÀFIC3" localSheetId="56">'Q43.'!$B$1</definedName>
    <definedName name="GRÀFIC3" localSheetId="10">'Q5.'!#REF!</definedName>
    <definedName name="GRÀFIC3" localSheetId="11">'Q6.'!#REF!</definedName>
    <definedName name="GRÀFIC3" localSheetId="12">'Q7.'!#REF!</definedName>
    <definedName name="GRÀFIC3" localSheetId="15">'Q8.'!$B$1</definedName>
    <definedName name="GRÀFIC3" localSheetId="16">'Q9.'!$B$1</definedName>
    <definedName name="MAPA1" localSheetId="1">'G1.'!$A$1</definedName>
    <definedName name="MAPA1" localSheetId="31">'G10.'!$A$1</definedName>
    <definedName name="MAPA1" localSheetId="54">'G11.'!$A$1</definedName>
    <definedName name="MAPA1" localSheetId="55">'G12.'!$A$1</definedName>
    <definedName name="MAPA1" localSheetId="2">'G2.'!$A$1</definedName>
    <definedName name="MAPA1" localSheetId="3">'G3.'!$A$1</definedName>
    <definedName name="MAPA1" localSheetId="7">'G4.'!$A$1</definedName>
    <definedName name="MAPA1" localSheetId="13">'G5.'!$A$1</definedName>
    <definedName name="MAPA1" localSheetId="14">'G6.'!$A$1</definedName>
    <definedName name="MAPA1" localSheetId="18">'G7.'!$A$1</definedName>
    <definedName name="MAPA1" localSheetId="24">'G8.'!$A$1</definedName>
    <definedName name="MAPA1" localSheetId="26">'G9.'!$A$1</definedName>
    <definedName name="MAPA1" localSheetId="0">ÍNDEX!$A$1</definedName>
    <definedName name="MAPA1" localSheetId="4">'M1.'!$A$1</definedName>
    <definedName name="MAPA1" localSheetId="5">'Q1.'!$A$1</definedName>
    <definedName name="MAPA1" localSheetId="17">'Q10.'!$A$1</definedName>
    <definedName name="MAPA1" localSheetId="19">'Q11.'!$A$1</definedName>
    <definedName name="MAPA1" localSheetId="20">'Q12.'!$A$1</definedName>
    <definedName name="MAPA1" localSheetId="21">'Q13.'!$A$1</definedName>
    <definedName name="MAPA1" localSheetId="22">'Q14.'!$A$1</definedName>
    <definedName name="MAPA1" localSheetId="23">'Q15.'!$A$1</definedName>
    <definedName name="MAPA1" localSheetId="25">'Q16.'!$A$1</definedName>
    <definedName name="MAPA1" localSheetId="27">'Q17.'!$A$1</definedName>
    <definedName name="MAPA1" localSheetId="28">'Q18.'!$A$1</definedName>
    <definedName name="MAPA1" localSheetId="29">'Q19.'!$A$1</definedName>
    <definedName name="MAPA1" localSheetId="6">'Q2.'!$A$1</definedName>
    <definedName name="MAPA1" localSheetId="30">'Q20.'!$A$1</definedName>
    <definedName name="MAPA1" localSheetId="32">'Q21.'!$A$1</definedName>
    <definedName name="MAPA1" localSheetId="33">'Q22.'!$A$1</definedName>
    <definedName name="MAPA1" localSheetId="34">'Q23.'!$A$1</definedName>
    <definedName name="MAPA1" localSheetId="35">'Q24.'!$A$1</definedName>
    <definedName name="MAPA1" localSheetId="36">'Q25.'!$A$1</definedName>
    <definedName name="MAPA1" localSheetId="37">'Q26.'!$A$1</definedName>
    <definedName name="MAPA1" localSheetId="38">'Q27.'!$A$1</definedName>
    <definedName name="MAPA1" localSheetId="39">'Q28.'!$A$1</definedName>
    <definedName name="MAPA1" localSheetId="40">'Q29.'!$A$1</definedName>
    <definedName name="MAPA1" localSheetId="8">'Q3.'!$A$1</definedName>
    <definedName name="MAPA1" localSheetId="41">'Q30.'!$A$1</definedName>
    <definedName name="MAPA1" localSheetId="42">'Q31.'!$A$1</definedName>
    <definedName name="MAPA1" localSheetId="43">'Q32.'!$A$1</definedName>
    <definedName name="MAPA1" localSheetId="44">'Q33.'!$A$1</definedName>
    <definedName name="MAPA1" localSheetId="45">'Q34.'!$A$1</definedName>
    <definedName name="MAPA1" localSheetId="46">'Q35.'!$A$1</definedName>
    <definedName name="MAPA1" localSheetId="47">'Q36.'!$A$1</definedName>
    <definedName name="MAPA1" localSheetId="48">'Q37.'!$A$1</definedName>
    <definedName name="MAPA1" localSheetId="49">'Q38.'!$A$1</definedName>
    <definedName name="MAPA1" localSheetId="50">'Q39.'!$A$1</definedName>
    <definedName name="MAPA1" localSheetId="9">'Q4.'!$A$1</definedName>
    <definedName name="MAPA1" localSheetId="51">'Q40.'!$A$1</definedName>
    <definedName name="MAPA1" localSheetId="52">'Q41.'!$A$1</definedName>
    <definedName name="MAPA1" localSheetId="53">'Q42.'!$A$1</definedName>
    <definedName name="MAPA1" localSheetId="56">'Q43.'!$A$1</definedName>
    <definedName name="MAPA1" localSheetId="10">'Q5.'!$A$1</definedName>
    <definedName name="MAPA1" localSheetId="11">'Q6.'!$A$1</definedName>
    <definedName name="MAPA1" localSheetId="12">'Q7.'!$A$1</definedName>
    <definedName name="MAPA1" localSheetId="15">'Q8.'!$A$1</definedName>
    <definedName name="MAPA1" localSheetId="16">'Q9.'!$A$1</definedName>
    <definedName name="QUADRE1">#REF!</definedName>
    <definedName name="QUADRE2" localSheetId="1">'G1.'!$B$1</definedName>
    <definedName name="QUADRE2" localSheetId="31">'G10.'!$B$1</definedName>
    <definedName name="QUADRE2" localSheetId="54">'G11.'!#REF!</definedName>
    <definedName name="QUADRE2" localSheetId="55">'G12.'!$B$1</definedName>
    <definedName name="QUADRE2" localSheetId="2">'G2.'!$B$1</definedName>
    <definedName name="QUADRE2" localSheetId="3">'G3.'!$B$1</definedName>
    <definedName name="QUADRE2" localSheetId="7">'G4.'!#REF!</definedName>
    <definedName name="QUADRE2" localSheetId="13">'G5.'!$B$1</definedName>
    <definedName name="QUADRE2" localSheetId="14">'G6.'!$B$1</definedName>
    <definedName name="QUADRE2" localSheetId="18">'G7.'!#REF!</definedName>
    <definedName name="QUADRE2" localSheetId="24">'G8.'!$B$1</definedName>
    <definedName name="QUADRE2" localSheetId="26">'G9.'!$B$1</definedName>
    <definedName name="QUADRE2" localSheetId="0">ÍNDEX!$B$1</definedName>
    <definedName name="QUADRE2" localSheetId="4">'M1.'!$B$1</definedName>
    <definedName name="QUADRE2" localSheetId="5">'Q1.'!$B$1</definedName>
    <definedName name="QUADRE2" localSheetId="17">'Q10.'!$B$1</definedName>
    <definedName name="QUADRE2" localSheetId="19">'Q11.'!$B$1</definedName>
    <definedName name="QUADRE2" localSheetId="20">'Q12.'!#REF!</definedName>
    <definedName name="QUADRE2" localSheetId="21">'Q13.'!$B$1</definedName>
    <definedName name="QUADRE2" localSheetId="22">'Q14.'!$B$1</definedName>
    <definedName name="QUADRE2" localSheetId="23">'Q15.'!$B$1</definedName>
    <definedName name="QUADRE2" localSheetId="25">'Q16.'!$B$1</definedName>
    <definedName name="QUADRE2" localSheetId="27">'Q17.'!$B$1</definedName>
    <definedName name="QUADRE2" localSheetId="28">'Q18.'!#REF!</definedName>
    <definedName name="QUADRE2" localSheetId="29">'Q19.'!#REF!</definedName>
    <definedName name="QUADRE2" localSheetId="6">'Q2.'!#REF!</definedName>
    <definedName name="QUADRE2" localSheetId="30">'Q20.'!$B$1</definedName>
    <definedName name="QUADRE2" localSheetId="32">'Q21.'!$B$1</definedName>
    <definedName name="QUADRE2" localSheetId="33">'Q22.'!$B$1</definedName>
    <definedName name="QUADRE2" localSheetId="34">'Q23.'!$B$1</definedName>
    <definedName name="QUADRE2" localSheetId="35">'Q24.'!$B$1</definedName>
    <definedName name="QUADRE2" localSheetId="36">'Q25.'!$B$1</definedName>
    <definedName name="QUADRE2" localSheetId="37">'Q26.'!$B$1</definedName>
    <definedName name="QUADRE2" localSheetId="38">'Q27.'!$B$1</definedName>
    <definedName name="QUADRE2" localSheetId="39">'Q28.'!$B$1</definedName>
    <definedName name="QUADRE2" localSheetId="40">'Q29.'!#REF!</definedName>
    <definedName name="QUADRE2" localSheetId="8">'Q3.'!#REF!</definedName>
    <definedName name="QUADRE2" localSheetId="41">'Q30.'!$B$1</definedName>
    <definedName name="QUADRE2" localSheetId="42">'Q31.'!$B$1</definedName>
    <definedName name="QUADRE2" localSheetId="43">'Q32.'!#REF!</definedName>
    <definedName name="QUADRE2" localSheetId="44">'Q33.'!$B$1</definedName>
    <definedName name="QUADRE2" localSheetId="45">'Q34.'!$B$1</definedName>
    <definedName name="QUADRE2" localSheetId="46">'Q35.'!#REF!</definedName>
    <definedName name="QUADRE2" localSheetId="47">'Q36.'!#REF!</definedName>
    <definedName name="QUADRE2" localSheetId="48">'Q37.'!$B$1</definedName>
    <definedName name="QUADRE2" localSheetId="49">'Q38.'!#REF!</definedName>
    <definedName name="QUADRE2" localSheetId="50">'Q39.'!$B$1</definedName>
    <definedName name="QUADRE2" localSheetId="9">'Q4.'!$B$1</definedName>
    <definedName name="QUADRE2" localSheetId="51">'Q40.'!#REF!</definedName>
    <definedName name="QUADRE2" localSheetId="52">'Q41.'!#REF!</definedName>
    <definedName name="QUADRE2" localSheetId="53">'Q42.'!#REF!</definedName>
    <definedName name="QUADRE2" localSheetId="56">'Q43.'!$B$1</definedName>
    <definedName name="QUADRE2" localSheetId="10">'Q5.'!#REF!</definedName>
    <definedName name="QUADRE2" localSheetId="11">'Q6.'!#REF!</definedName>
    <definedName name="QUADRE2" localSheetId="12">'Q7.'!#REF!</definedName>
    <definedName name="QUADRE2" localSheetId="15">'Q8.'!$B$1</definedName>
    <definedName name="QUADRE2" localSheetId="16">'Q9.'!$B$1</definedName>
    <definedName name="QUADRE3" localSheetId="1">'G1.'!$A$1</definedName>
    <definedName name="QUADRE3" localSheetId="31">'G10.'!$A$1</definedName>
    <definedName name="QUADRE3" localSheetId="54">'G11.'!$A$1</definedName>
    <definedName name="QUADRE3" localSheetId="55">'G12.'!$A$1</definedName>
    <definedName name="QUADRE3" localSheetId="2">'G2.'!$A$1</definedName>
    <definedName name="QUADRE3" localSheetId="3">'G3.'!$A$1</definedName>
    <definedName name="QUADRE3" localSheetId="7">'G4.'!$A$1</definedName>
    <definedName name="QUADRE3" localSheetId="13">'G5.'!$A$1</definedName>
    <definedName name="QUADRE3" localSheetId="14">'G6.'!$A$1</definedName>
    <definedName name="QUADRE3" localSheetId="18">'G7.'!$A$1</definedName>
    <definedName name="QUADRE3" localSheetId="24">'G8.'!$A$1</definedName>
    <definedName name="QUADRE3" localSheetId="26">'G9.'!$A$1</definedName>
    <definedName name="QUADRE3" localSheetId="0">ÍNDEX!$A$1</definedName>
    <definedName name="QUADRE3" localSheetId="4">'M1.'!$A$1</definedName>
    <definedName name="QUADRE3" localSheetId="5">'Q1.'!$A$1</definedName>
    <definedName name="QUADRE3" localSheetId="17">'Q10.'!$A$1</definedName>
    <definedName name="QUADRE3" localSheetId="19">'Q11.'!$A$1</definedName>
    <definedName name="QUADRE3" localSheetId="20">'Q12.'!$A$1</definedName>
    <definedName name="QUADRE3" localSheetId="21">'Q13.'!$A$1</definedName>
    <definedName name="QUADRE3" localSheetId="22">'Q14.'!$A$1</definedName>
    <definedName name="QUADRE3" localSheetId="23">'Q15.'!$A$1</definedName>
    <definedName name="QUADRE3" localSheetId="25">'Q16.'!$A$1</definedName>
    <definedName name="QUADRE3" localSheetId="27">'Q17.'!$A$1</definedName>
    <definedName name="QUADRE3" localSheetId="28">'Q18.'!$A$1</definedName>
    <definedName name="QUADRE3" localSheetId="29">'Q19.'!$A$1</definedName>
    <definedName name="QUADRE3" localSheetId="6">'Q2.'!$A$1</definedName>
    <definedName name="QUADRE3" localSheetId="30">'Q20.'!$A$1</definedName>
    <definedName name="QUADRE3" localSheetId="32">'Q21.'!$A$1</definedName>
    <definedName name="QUADRE3" localSheetId="33">'Q22.'!$A$1</definedName>
    <definedName name="QUADRE3" localSheetId="34">'Q23.'!$A$1</definedName>
    <definedName name="QUADRE3" localSheetId="35">'Q24.'!$A$1</definedName>
    <definedName name="QUADRE3" localSheetId="36">'Q25.'!$A$1</definedName>
    <definedName name="QUADRE3" localSheetId="37">'Q26.'!$A$1</definedName>
    <definedName name="QUADRE3" localSheetId="38">'Q27.'!$A$1</definedName>
    <definedName name="QUADRE3" localSheetId="39">'Q28.'!$A$1</definedName>
    <definedName name="QUADRE3" localSheetId="40">'Q29.'!$A$1</definedName>
    <definedName name="QUADRE3" localSheetId="8">'Q3.'!$A$1</definedName>
    <definedName name="QUADRE3" localSheetId="41">'Q30.'!$A$1</definedName>
    <definedName name="QUADRE3" localSheetId="42">'Q31.'!$A$1</definedName>
    <definedName name="QUADRE3" localSheetId="43">'Q32.'!$A$1</definedName>
    <definedName name="QUADRE3" localSheetId="44">'Q33.'!$A$1</definedName>
    <definedName name="QUADRE3" localSheetId="45">'Q34.'!$A$1</definedName>
    <definedName name="QUADRE3" localSheetId="46">'Q35.'!$A$1</definedName>
    <definedName name="QUADRE3" localSheetId="47">'Q36.'!$A$1</definedName>
    <definedName name="QUADRE3" localSheetId="48">'Q37.'!$A$1</definedName>
    <definedName name="QUADRE3" localSheetId="49">'Q38.'!$A$1</definedName>
    <definedName name="QUADRE3" localSheetId="50">'Q39.'!$A$1</definedName>
    <definedName name="QUADRE3" localSheetId="9">'Q4.'!$A$1</definedName>
    <definedName name="QUADRE3" localSheetId="51">'Q40.'!$A$1</definedName>
    <definedName name="QUADRE3" localSheetId="52">'Q41.'!$A$1</definedName>
    <definedName name="QUADRE3" localSheetId="53">'Q42.'!$A$1</definedName>
    <definedName name="QUADRE3" localSheetId="56">'Q43.'!$A$1</definedName>
    <definedName name="QUADRE3" localSheetId="10">'Q5.'!$A$1</definedName>
    <definedName name="QUADRE3" localSheetId="11">'Q6.'!$A$1</definedName>
    <definedName name="QUADRE3" localSheetId="12">'Q7.'!$A$1</definedName>
    <definedName name="QUADRE3" localSheetId="15">'Q8.'!$A$1</definedName>
    <definedName name="QUADRE3" localSheetId="16">'Q9.'!$A$1</definedName>
    <definedName name="QUADRE4">#REF!</definedName>
    <definedName name="QUADRE7" localSheetId="1">'G1.'!$A$1</definedName>
    <definedName name="QUADRE7" localSheetId="31">'G10.'!$A$1</definedName>
    <definedName name="QUADRE7" localSheetId="54">'G11.'!$A$1</definedName>
    <definedName name="QUADRE7" localSheetId="55">'G12.'!$A$1</definedName>
    <definedName name="QUADRE7" localSheetId="2">'G2.'!$A$1</definedName>
    <definedName name="QUADRE7" localSheetId="3">'G3.'!$A$1</definedName>
    <definedName name="QUADRE7" localSheetId="7">'G4.'!$A$1</definedName>
    <definedName name="QUADRE7" localSheetId="13">'G5.'!$A$1</definedName>
    <definedName name="QUADRE7" localSheetId="14">'G6.'!$A$1</definedName>
    <definedName name="QUADRE7" localSheetId="18">'G7.'!$A$1</definedName>
    <definedName name="QUADRE7" localSheetId="24">'G8.'!$A$1</definedName>
    <definedName name="QUADRE7" localSheetId="26">'G9.'!$A$1</definedName>
    <definedName name="QUADRE7" localSheetId="0">ÍNDEX!$A$1</definedName>
    <definedName name="QUADRE7" localSheetId="4">'M1.'!$A$1</definedName>
    <definedName name="QUADRE7" localSheetId="5">'Q1.'!$A$1</definedName>
    <definedName name="QUADRE7" localSheetId="17">'Q10.'!$A$1</definedName>
    <definedName name="QUADRE7" localSheetId="19">'Q11.'!$A$1</definedName>
    <definedName name="QUADRE7" localSheetId="20">'Q12.'!$A$1</definedName>
    <definedName name="QUADRE7" localSheetId="21">'Q13.'!$A$1</definedName>
    <definedName name="QUADRE7" localSheetId="22">'Q14.'!$A$1</definedName>
    <definedName name="QUADRE7" localSheetId="23">'Q15.'!$A$1</definedName>
    <definedName name="QUADRE7" localSheetId="25">'Q16.'!$A$1</definedName>
    <definedName name="QUADRE7" localSheetId="27">'Q17.'!$A$1</definedName>
    <definedName name="QUADRE7" localSheetId="28">'Q18.'!$A$1</definedName>
    <definedName name="QUADRE7" localSheetId="29">'Q19.'!$A$1</definedName>
    <definedName name="QUADRE7" localSheetId="6">'Q2.'!$A$1</definedName>
    <definedName name="QUADRE7" localSheetId="30">'Q20.'!$A$1</definedName>
    <definedName name="QUADRE7" localSheetId="32">'Q21.'!$A$1</definedName>
    <definedName name="QUADRE7" localSheetId="33">'Q22.'!$A$1</definedName>
    <definedName name="QUADRE7" localSheetId="34">'Q23.'!$A$1</definedName>
    <definedName name="QUADRE7" localSheetId="35">'Q24.'!$A$1</definedName>
    <definedName name="QUADRE7" localSheetId="36">'Q25.'!$A$1</definedName>
    <definedName name="QUADRE7" localSheetId="37">'Q26.'!$A$1</definedName>
    <definedName name="QUADRE7" localSheetId="38">'Q27.'!$A$1</definedName>
    <definedName name="QUADRE7" localSheetId="39">'Q28.'!$A$1</definedName>
    <definedName name="QUADRE7" localSheetId="40">'Q29.'!$A$1</definedName>
    <definedName name="QUADRE7" localSheetId="8">'Q3.'!$A$1</definedName>
    <definedName name="QUADRE7" localSheetId="41">'Q30.'!$A$1</definedName>
    <definedName name="QUADRE7" localSheetId="42">'Q31.'!$A$1</definedName>
    <definedName name="QUADRE7" localSheetId="43">'Q32.'!$A$1</definedName>
    <definedName name="QUADRE7" localSheetId="44">'Q33.'!$A$1</definedName>
    <definedName name="QUADRE7" localSheetId="45">'Q34.'!$A$1</definedName>
    <definedName name="QUADRE7" localSheetId="46">'Q35.'!$A$1</definedName>
    <definedName name="QUADRE7" localSheetId="47">'Q36.'!$A$1</definedName>
    <definedName name="QUADRE7" localSheetId="48">'Q37.'!$A$1</definedName>
    <definedName name="QUADRE7" localSheetId="49">'Q38.'!$A$1</definedName>
    <definedName name="QUADRE7" localSheetId="50">'Q39.'!$A$1</definedName>
    <definedName name="QUADRE7" localSheetId="9">'Q4.'!$A$1</definedName>
    <definedName name="QUADRE7" localSheetId="51">'Q40.'!$A$1</definedName>
    <definedName name="QUADRE7" localSheetId="52">'Q41.'!$A$1</definedName>
    <definedName name="QUADRE7" localSheetId="53">'Q42.'!$A$1</definedName>
    <definedName name="QUADRE7" localSheetId="56">'Q43.'!$A$1</definedName>
    <definedName name="QUADRE7" localSheetId="10">'Q5.'!$A$1</definedName>
    <definedName name="QUADRE7" localSheetId="11">'Q6.'!$A$1</definedName>
    <definedName name="QUADRE7" localSheetId="12">'Q7.'!$A$1</definedName>
    <definedName name="QUADRE7" localSheetId="15">'Q8.'!$A$1</definedName>
    <definedName name="QUADRE7" localSheetId="16">'Q9.'!$A$1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" i="50" l="1"/>
  <c r="D7" i="50"/>
  <c r="E7" i="50"/>
  <c r="J40" i="41"/>
  <c r="I40" i="41"/>
  <c r="H40" i="41"/>
  <c r="G40" i="41"/>
  <c r="E6" i="32"/>
  <c r="E7" i="32"/>
  <c r="E10" i="32"/>
  <c r="E11" i="32"/>
  <c r="E14" i="32"/>
  <c r="E15" i="32"/>
  <c r="E18" i="32"/>
  <c r="E19" i="32"/>
  <c r="E22" i="32"/>
  <c r="E23" i="32"/>
  <c r="E26" i="32"/>
  <c r="E27" i="32"/>
  <c r="D28" i="32"/>
  <c r="E28" i="32" s="1"/>
  <c r="C8" i="54"/>
  <c r="C5" i="54"/>
  <c r="B8" i="54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F4" i="58"/>
  <c r="E6" i="57"/>
  <c r="F6" i="56"/>
  <c r="E6" i="56"/>
  <c r="D6" i="56"/>
  <c r="C6" i="56"/>
  <c r="B6" i="56"/>
  <c r="C8" i="52"/>
  <c r="B8" i="52"/>
  <c r="D7" i="52"/>
  <c r="D6" i="52"/>
  <c r="D8" i="52" s="1"/>
  <c r="D5" i="52"/>
  <c r="D4" i="52"/>
  <c r="C7" i="50"/>
  <c r="B7" i="50"/>
  <c r="E5" i="47"/>
  <c r="D5" i="47"/>
  <c r="C5" i="47"/>
  <c r="B5" i="47"/>
  <c r="G4" i="47"/>
  <c r="G3" i="47"/>
  <c r="B4" i="46"/>
  <c r="C14" i="44"/>
  <c r="B4" i="43"/>
  <c r="J27" i="42"/>
  <c r="I27" i="42"/>
  <c r="H27" i="42"/>
  <c r="G27" i="42"/>
  <c r="E27" i="42"/>
  <c r="D27" i="42"/>
  <c r="B27" i="42"/>
  <c r="K26" i="42"/>
  <c r="C26" i="42"/>
  <c r="C25" i="42"/>
  <c r="C24" i="42"/>
  <c r="K23" i="42"/>
  <c r="C23" i="42"/>
  <c r="K22" i="42"/>
  <c r="K21" i="42"/>
  <c r="C21" i="42"/>
  <c r="K20" i="42"/>
  <c r="K19" i="42"/>
  <c r="C19" i="42"/>
  <c r="K18" i="42"/>
  <c r="K17" i="42"/>
  <c r="C17" i="42"/>
  <c r="C15" i="42"/>
  <c r="K14" i="42"/>
  <c r="C11" i="42"/>
  <c r="C10" i="42"/>
  <c r="C9" i="42"/>
  <c r="C8" i="42"/>
  <c r="C7" i="42"/>
  <c r="C6" i="42"/>
  <c r="C27" i="42" s="1"/>
  <c r="E40" i="41"/>
  <c r="D40" i="41"/>
  <c r="B40" i="41"/>
  <c r="C38" i="41"/>
  <c r="C37" i="41"/>
  <c r="C36" i="41"/>
  <c r="C34" i="41"/>
  <c r="C33" i="41"/>
  <c r="C32" i="41"/>
  <c r="C31" i="41"/>
  <c r="C29" i="41"/>
  <c r="C28" i="41"/>
  <c r="C27" i="41"/>
  <c r="C26" i="41"/>
  <c r="C25" i="41"/>
  <c r="C24" i="41"/>
  <c r="C23" i="41"/>
  <c r="C22" i="41"/>
  <c r="C21" i="41"/>
  <c r="C18" i="41"/>
  <c r="C17" i="41"/>
  <c r="C16" i="41"/>
  <c r="C15" i="41"/>
  <c r="C14" i="41"/>
  <c r="C13" i="41"/>
  <c r="C12" i="41"/>
  <c r="C11" i="41"/>
  <c r="C10" i="41"/>
  <c r="C9" i="41"/>
  <c r="C6" i="41"/>
  <c r="F15" i="40"/>
  <c r="E15" i="40"/>
  <c r="C15" i="40"/>
  <c r="D13" i="40"/>
  <c r="D12" i="40"/>
  <c r="D11" i="40"/>
  <c r="D10" i="40"/>
  <c r="D8" i="40"/>
  <c r="D7" i="40"/>
  <c r="D6" i="40"/>
  <c r="D5" i="40"/>
  <c r="D15" i="40" s="1"/>
  <c r="K20" i="39"/>
  <c r="J20" i="39"/>
  <c r="H20" i="39"/>
  <c r="F20" i="39"/>
  <c r="E20" i="39"/>
  <c r="C20" i="39"/>
  <c r="I18" i="39"/>
  <c r="I17" i="39"/>
  <c r="G17" i="39"/>
  <c r="D17" i="39"/>
  <c r="I16" i="39"/>
  <c r="D16" i="39"/>
  <c r="G16" i="39" s="1"/>
  <c r="I14" i="39"/>
  <c r="D14" i="39"/>
  <c r="G14" i="39" s="1"/>
  <c r="I13" i="39"/>
  <c r="D13" i="39"/>
  <c r="G13" i="39" s="1"/>
  <c r="I12" i="39"/>
  <c r="G12" i="39"/>
  <c r="D12" i="39"/>
  <c r="I9" i="39"/>
  <c r="D9" i="39"/>
  <c r="G9" i="39" s="1"/>
  <c r="I8" i="39"/>
  <c r="D8" i="39"/>
  <c r="G8" i="39" s="1"/>
  <c r="I7" i="39"/>
  <c r="D7" i="39"/>
  <c r="G7" i="39" s="1"/>
  <c r="I6" i="39"/>
  <c r="I20" i="39" s="1"/>
  <c r="L20" i="39" s="1"/>
  <c r="G6" i="39"/>
  <c r="D6" i="39"/>
  <c r="I5" i="39"/>
  <c r="D5" i="39"/>
  <c r="D20" i="39" s="1"/>
  <c r="G20" i="39" s="1"/>
  <c r="F8" i="33"/>
  <c r="E8" i="33"/>
  <c r="D8" i="33"/>
  <c r="C8" i="33"/>
  <c r="G6" i="33"/>
  <c r="G4" i="33"/>
  <c r="B28" i="32"/>
  <c r="C23" i="32" s="1"/>
  <c r="F7" i="31"/>
  <c r="E7" i="31"/>
  <c r="D7" i="31"/>
  <c r="C7" i="31"/>
  <c r="B7" i="31"/>
  <c r="C6" i="31"/>
  <c r="B6" i="31"/>
  <c r="G6" i="30"/>
  <c r="F6" i="30"/>
  <c r="E6" i="30"/>
  <c r="D6" i="30"/>
  <c r="C6" i="30"/>
  <c r="C30" i="29"/>
  <c r="D30" i="29" s="1"/>
  <c r="B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G5" i="26"/>
  <c r="F5" i="26"/>
  <c r="D5" i="26"/>
  <c r="C5" i="26"/>
  <c r="C6" i="24"/>
  <c r="E6" i="22"/>
  <c r="D6" i="22"/>
  <c r="C6" i="22"/>
  <c r="B6" i="22"/>
  <c r="D8" i="16"/>
  <c r="C8" i="16"/>
  <c r="B8" i="16"/>
  <c r="D7" i="16"/>
  <c r="D6" i="16"/>
  <c r="M4" i="15"/>
  <c r="F5" i="12"/>
  <c r="C5" i="12"/>
  <c r="B5" i="12"/>
  <c r="E4" i="12"/>
  <c r="E3" i="12"/>
  <c r="E5" i="12" s="1"/>
  <c r="E12" i="11"/>
  <c r="D12" i="11"/>
  <c r="C12" i="11"/>
  <c r="B12" i="11"/>
  <c r="E9" i="11"/>
  <c r="D9" i="11"/>
  <c r="C9" i="11"/>
  <c r="B9" i="11"/>
  <c r="E6" i="11"/>
  <c r="D6" i="11"/>
  <c r="C6" i="11"/>
  <c r="B6" i="11"/>
  <c r="D3" i="11"/>
  <c r="C3" i="11"/>
  <c r="B3" i="11"/>
  <c r="D23" i="10"/>
  <c r="D22" i="10"/>
  <c r="D21" i="10"/>
  <c r="D20" i="10"/>
  <c r="D19" i="10"/>
  <c r="C19" i="10"/>
  <c r="C18" i="10"/>
  <c r="D18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F15" i="9"/>
  <c r="D15" i="9"/>
  <c r="B15" i="9"/>
  <c r="F14" i="9"/>
  <c r="E14" i="9"/>
  <c r="F11" i="9"/>
  <c r="E11" i="9"/>
  <c r="C6" i="9"/>
  <c r="C15" i="9" s="1"/>
  <c r="F13" i="8"/>
  <c r="E13" i="8"/>
  <c r="D13" i="8"/>
  <c r="C13" i="8"/>
  <c r="B13" i="8"/>
  <c r="F8" i="7"/>
  <c r="E8" i="7"/>
  <c r="D8" i="7"/>
  <c r="C8" i="7"/>
  <c r="B8" i="7"/>
  <c r="G26" i="6"/>
  <c r="H6" i="6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3" i="4"/>
  <c r="H3" i="4" s="1"/>
  <c r="E3" i="4"/>
  <c r="D3" i="4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F24" i="2"/>
  <c r="F23" i="2"/>
  <c r="F21" i="2"/>
  <c r="E15" i="9" l="1"/>
  <c r="C40" i="41"/>
  <c r="C5" i="32"/>
  <c r="E25" i="32"/>
  <c r="E21" i="32"/>
  <c r="E17" i="32"/>
  <c r="E13" i="32"/>
  <c r="E9" i="32"/>
  <c r="E5" i="32"/>
  <c r="C9" i="32"/>
  <c r="E4" i="32"/>
  <c r="E24" i="32"/>
  <c r="E20" i="32"/>
  <c r="E16" i="32"/>
  <c r="E12" i="32"/>
  <c r="E8" i="32"/>
  <c r="C13" i="32"/>
  <c r="C21" i="32"/>
  <c r="C25" i="32"/>
  <c r="C17" i="32"/>
  <c r="G5" i="47"/>
  <c r="C6" i="32"/>
  <c r="C10" i="32"/>
  <c r="C14" i="32"/>
  <c r="C18" i="32"/>
  <c r="C22" i="32"/>
  <c r="C26" i="32"/>
  <c r="G8" i="33"/>
  <c r="C4" i="32"/>
  <c r="C8" i="32"/>
  <c r="C12" i="32"/>
  <c r="C16" i="32"/>
  <c r="C20" i="32"/>
  <c r="C24" i="32"/>
  <c r="C28" i="32"/>
  <c r="G5" i="39"/>
  <c r="C7" i="32"/>
  <c r="C11" i="32"/>
  <c r="C15" i="32"/>
  <c r="C19" i="32"/>
</calcChain>
</file>

<file path=xl/sharedStrings.xml><?xml version="1.0" encoding="utf-8"?>
<sst xmlns="http://schemas.openxmlformats.org/spreadsheetml/2006/main" count="1066" uniqueCount="514">
  <si>
    <t>GRÀFICS I TAULES INFORME DE POLÍTIQUES ACTIVES OCUPACIÓ 2024</t>
  </si>
  <si>
    <t>ÍNDEX</t>
  </si>
  <si>
    <t>ATUR REGISTRAT</t>
  </si>
  <si>
    <t>Atur registrat Homes</t>
  </si>
  <si>
    <t>Atur registrat Dones</t>
  </si>
  <si>
    <t>DEMANDANTS</t>
  </si>
  <si>
    <t>Demandants Homes</t>
  </si>
  <si>
    <t>Demandants Dones</t>
  </si>
  <si>
    <t>Font: SOIB</t>
  </si>
  <si>
    <t xml:space="preserve"> </t>
  </si>
  <si>
    <t>ATUR REGISTRAT (MITJANA ANUAL)</t>
  </si>
  <si>
    <t>2020</t>
  </si>
  <si>
    <t>% variació 2024/2023</t>
  </si>
  <si>
    <t>ILLES BALEARS</t>
  </si>
  <si>
    <t>Jordi Villalonga</t>
  </si>
  <si>
    <t>Mateu Enric Lladó</t>
  </si>
  <si>
    <t>Inca</t>
  </si>
  <si>
    <t>Miquel Marquès</t>
  </si>
  <si>
    <t>Manacor</t>
  </si>
  <si>
    <t>Eivissa</t>
  </si>
  <si>
    <t>Maó</t>
  </si>
  <si>
    <t>Calvià</t>
  </si>
  <si>
    <t>Felanitx</t>
  </si>
  <si>
    <t>S. Antoni Portmany</t>
  </si>
  <si>
    <t>Alcúdia</t>
  </si>
  <si>
    <t>Santa Eulària des Riu</t>
  </si>
  <si>
    <t>-</t>
  </si>
  <si>
    <t>Ciutadella de Menorca</t>
  </si>
  <si>
    <t>Formentera</t>
  </si>
  <si>
    <t>DEMANDANTS (MITJANA ANUAL)</t>
  </si>
  <si>
    <t>Mapa 1. Taxa d'atur registrat per municipi. 2024</t>
  </si>
  <si>
    <t>POLÍTIQUES ACTIVES D'OCUPACIÓ</t>
  </si>
  <si>
    <t>Orientació laboral</t>
  </si>
  <si>
    <t xml:space="preserve">Serveis d'orientació laboral </t>
  </si>
  <si>
    <t xml:space="preserve">Itineraris Personalitzats d'Ocupació </t>
  </si>
  <si>
    <t>Joves incorporats en el Sistema Nacional de Garantia Juvenil: sol·licitud d'inscripcions (acumulat)</t>
  </si>
  <si>
    <t>Serveis d'orientació acadèmica i professional a través dels  Punts d’Orientació Acadèmica i Professional</t>
  </si>
  <si>
    <t>Intermediació laboral</t>
  </si>
  <si>
    <t>Col·locacions gestionades a través d'ofertes d'ocupació gestionades pel SOIB o perquè els demandants que han signat un contracte prèviament han rebut serveis d'Orientació</t>
  </si>
  <si>
    <t>Llocs de feina gestionats pel SOIB(*)</t>
  </si>
  <si>
    <t>Empreses ateses pel SOIB (*)</t>
  </si>
  <si>
    <t>Atenció i valoració de candidats per a ofertes d'ocupació registrades al SOIB</t>
  </si>
  <si>
    <t>Atencions demandants i suport CV per a ofertes i qualificacions gestionades a través de la Xarxa Eures</t>
  </si>
  <si>
    <t>Formació Professional per a l'Ocupació</t>
  </si>
  <si>
    <t xml:space="preserve">Participants en Programes de Formació d'Oferta: desocupats, ocupats, vulnerables </t>
  </si>
  <si>
    <t>Certificats de professionalitat i acreditacions parcials acumulables expedides</t>
  </si>
  <si>
    <t>Participants dels programes de formació en alternança /Dual</t>
  </si>
  <si>
    <t>Participants dels programes mixts de formació i ocupació</t>
  </si>
  <si>
    <t>Beques i ajuts per a formació professional per l’ocupació, Beques d'èxit i per majors de 30 anys per FP i ESO, beques VVG i ALD</t>
  </si>
  <si>
    <t xml:space="preserve">Autoritzacions contractes de formació en alternança </t>
  </si>
  <si>
    <t>Unitats de competència professionals acreditades per l'IQPIB*</t>
  </si>
  <si>
    <t>Foment i creació d'ocupació</t>
  </si>
  <si>
    <t>Participants del programa SOIB Reactiva</t>
  </si>
  <si>
    <t>Participants del programa SOIB Joves Qualificats</t>
  </si>
  <si>
    <t>Participants del programa SOIB Dona</t>
  </si>
  <si>
    <t>Participants del programa Subvencions a la contractació de persones amb discapacitat en ocupació protegida</t>
  </si>
  <si>
    <t>Centres especials d'ocupació</t>
  </si>
  <si>
    <t>Suport a l'emprenedoria i el desenvolupament local</t>
  </si>
  <si>
    <t xml:space="preserve">Informació i motivació per a l'autoocupació des del servei d'orientació del SOIB </t>
  </si>
  <si>
    <t>Assessorament especialitzat en emprenedoria</t>
  </si>
  <si>
    <t>Participants del programa de Subvencions per a l'autoocupació</t>
  </si>
  <si>
    <t>Participants del programa de Foment  de l'Economia Social</t>
  </si>
  <si>
    <t>Subvencions a la contractació d'Agents d'Ocupació i Desenvolupament Local</t>
  </si>
  <si>
    <t>Any 2019</t>
  </si>
  <si>
    <t>Any 2020</t>
  </si>
  <si>
    <t>Any 2021</t>
  </si>
  <si>
    <t>Any 2022</t>
  </si>
  <si>
    <t>Any 2023</t>
  </si>
  <si>
    <t>Any 2024</t>
  </si>
  <si>
    <t>SOIB</t>
  </si>
  <si>
    <t>PROMOCIÓ INDUSTRIAL</t>
  </si>
  <si>
    <t>DG TREBALL I SALUT LABORAL (**)</t>
  </si>
  <si>
    <t>SERVEI DE PROMOCIÓ EMPRESARIAL I SERVEI D’EMPRENEDORIA, ECONOMIA SOCIAL I CIRCULAR (***)</t>
  </si>
  <si>
    <t>TOTALS</t>
  </si>
  <si>
    <t>(*) El pressupost de l'IDI està inclòs dins del de promoció industrial</t>
  </si>
  <si>
    <t>(**) El pressupost de la DG Treball i Salut Laboral que es recull a la taula inclou els programa 322A-Ocupació i inserció laboral específiques i el 322B.- Gestió de les relacions laborals</t>
  </si>
  <si>
    <t>(***) El pressupost del Servei de Promoció Empresarial i el Servei d’Emprenedoria, Economia social i Circular que es recull a la taula inclou el programa 322C.- Foment de la responsabilitat social corporativa, 322F.- Autoocupació i economia social i 761C.- Promoció empresarial i economia circular</t>
  </si>
  <si>
    <t>Font: Pressuposts Generals de les Illes Balears</t>
  </si>
  <si>
    <t>Pressupost de les PAO</t>
  </si>
  <si>
    <t>Despesa en les PAO per persona registrada  en situació d’atur en el SOIB</t>
  </si>
  <si>
    <t>ORIENTACIÓ LABORAL - CARTERA DE SERVEIS</t>
  </si>
  <si>
    <t>Definició</t>
  </si>
  <si>
    <t>Any 2023*</t>
  </si>
  <si>
    <t>Diagnòstics d'ocupabilitat</t>
  </si>
  <si>
    <t>Disseny d'Itineraris Personalitzats  per a l'ocupació</t>
  </si>
  <si>
    <t>Accions d'assessorament per a l'ocupació</t>
  </si>
  <si>
    <t>Acompanyament en l'itinerari</t>
  </si>
  <si>
    <t>Informació Professional</t>
  </si>
  <si>
    <t>Informació i motivació per l'autoocupació</t>
  </si>
  <si>
    <t>Eures: suport per a la recerca de feina a l'estranger</t>
  </si>
  <si>
    <t>Informació sobre la situació del mercat de treball en els diferents països de la UE, característiques de la mobilitat laboral, ofertes de feina i suport en els processos de selecció internacionals en els demandants que lliuren CV perquè  cerquen feina a un país de la Xarxa Eures</t>
  </si>
  <si>
    <t>Accions  específiques SOIB JOVE i Garantia Juvenil</t>
  </si>
  <si>
    <t>Accions  específiques per a aturats de llarga durada</t>
  </si>
  <si>
    <t>Accions específiques adreçades al sector d'Hostaleria</t>
  </si>
  <si>
    <t>Accions específiques Xarxa de tutores dones víctimes de violència de gènere</t>
  </si>
  <si>
    <t>Quadre 4. Accions d’Orientació laboral per sexe. 2024</t>
  </si>
  <si>
    <t>%</t>
  </si>
  <si>
    <t>Homes</t>
  </si>
  <si>
    <t>Dones</t>
  </si>
  <si>
    <t>Informació i motivació per l'autocupació</t>
  </si>
  <si>
    <t>Accions específiques adreçades al sector d'Hosteleria</t>
  </si>
  <si>
    <t>Accions específiques Xarxa dones víctimes de violència de gènere</t>
  </si>
  <si>
    <t>Persones ateses pels serveis del SOIB *</t>
  </si>
  <si>
    <t>Any  2020</t>
  </si>
  <si>
    <t>Any  2021</t>
  </si>
  <si>
    <t>Any  2022</t>
  </si>
  <si>
    <t>Any  2023</t>
  </si>
  <si>
    <t>Any  2024</t>
  </si>
  <si>
    <t>Per sexe</t>
  </si>
  <si>
    <t>Dona</t>
  </si>
  <si>
    <t>Home</t>
  </si>
  <si>
    <t>Per trams d'edat</t>
  </si>
  <si>
    <t>Menors de 25 anys</t>
  </si>
  <si>
    <t>25 anys i més</t>
  </si>
  <si>
    <t>Durada de la demanda</t>
  </si>
  <si>
    <t>Menys de 12 mesos</t>
  </si>
  <si>
    <t>Més de 12 mesos</t>
  </si>
  <si>
    <t>Cobren prestació</t>
  </si>
  <si>
    <t>Si</t>
  </si>
  <si>
    <t>No</t>
  </si>
  <si>
    <t>(*) Les persones ateses han pogut rebre més d’un servei d’orientació laboral</t>
  </si>
  <si>
    <t>ORIENTACIÓ
LABORAL</t>
  </si>
  <si>
    <t>Itineraris Integrals  d'inserció per a l'ocupació en col·lectius vulnerables</t>
  </si>
  <si>
    <t>Itineraris Integrals  d'inserció per a l'ocupació en col·lectius vulnerables de joves</t>
  </si>
  <si>
    <t xml:space="preserve">*Inclou les dades del SOP i de la Convocatòria d’Itineraris Integrals. </t>
  </si>
  <si>
    <t>SERVEIS REGISTRATS A SISPE</t>
  </si>
  <si>
    <t>Serveis registrats</t>
  </si>
  <si>
    <t>Persones beneficiàries</t>
  </si>
  <si>
    <t>Font: SEPE</t>
  </si>
  <si>
    <t>Inscripcions acumulades dels joves de Balears al Sistema Nacional de Garantia Juvenil des de l’inici de la creació del Sistema</t>
  </si>
  <si>
    <t>REGISTRES SNGJ</t>
  </si>
  <si>
    <t>Any 2014</t>
  </si>
  <si>
    <t>Any 2015</t>
  </si>
  <si>
    <t>Any 2016</t>
  </si>
  <si>
    <t>Any 2017</t>
  </si>
  <si>
    <t>Any 2018</t>
  </si>
  <si>
    <t>Incorporació de joves elegibles de Balears en el Sistema Nacional de Garantia Juvenil</t>
  </si>
  <si>
    <t>Gràfic 5.  Inscripcions acumulades dels joves de Balears al Sistema Nacional de Garantia Juvenil des de l’inici de la creació del Sistema. 2014-2024</t>
  </si>
  <si>
    <t>Distribució per edat i sexe dels beneficiaris de Garantia Juvenil 2024</t>
  </si>
  <si>
    <t>EDATS</t>
  </si>
  <si>
    <t>DONES</t>
  </si>
  <si>
    <t>HOMES</t>
  </si>
  <si>
    <t>TOTAL</t>
  </si>
  <si>
    <t>16-19 anys</t>
  </si>
  <si>
    <t>20-24 anys</t>
  </si>
  <si>
    <t>25-29 anys</t>
  </si>
  <si>
    <t>Gràfic 6. Distribució per edat i sexe dels beneficiaris de Garantia Juvenil 2024</t>
  </si>
  <si>
    <t>POAP</t>
  </si>
  <si>
    <t>Any 2021*</t>
  </si>
  <si>
    <t>Any 2022*</t>
  </si>
  <si>
    <t>Any 2024*</t>
  </si>
  <si>
    <t>Atencions en els Punts d'Orientació Acadèmica Professional</t>
  </si>
  <si>
    <t>(*) Atencions per part del personal del SOIB</t>
  </si>
  <si>
    <t>POAPS/Consultes</t>
  </si>
  <si>
    <t>ITINERARIS DE QUALIFICACIÓ</t>
  </si>
  <si>
    <t>ORIENTACIÓ EXPRÉS</t>
  </si>
  <si>
    <t>ASSESSORAMENT LLARG</t>
  </si>
  <si>
    <t>Atenció a professionals</t>
  </si>
  <si>
    <t>Grupals (xerrades i tallers) Compartides amb educació</t>
  </si>
  <si>
    <t xml:space="preserve">Territorial Palma  </t>
  </si>
  <si>
    <t>Extensió M. Marquès</t>
  </si>
  <si>
    <t>Extensió J. Villalonga</t>
  </si>
  <si>
    <t>Extensió M. E. Lladó</t>
  </si>
  <si>
    <t>Territorial Manacor</t>
  </si>
  <si>
    <t>Extensió Manacor</t>
  </si>
  <si>
    <t>Extensió Felanitx</t>
  </si>
  <si>
    <t>Territorial Inca</t>
  </si>
  <si>
    <t>Extensió Inca</t>
  </si>
  <si>
    <t>Territorial Menorca</t>
  </si>
  <si>
    <t>Extensió Ciutadella</t>
  </si>
  <si>
    <t>Extensió Maó</t>
  </si>
  <si>
    <t>Territorial Eivissa</t>
  </si>
  <si>
    <t>Extensió Eivissa</t>
  </si>
  <si>
    <t>Extensió S. A. Portmany</t>
  </si>
  <si>
    <t>Extensió Sta. Eulària</t>
  </si>
  <si>
    <t>INTERMEDIACIÓ
LABORAL</t>
  </si>
  <si>
    <t>Empreses</t>
  </si>
  <si>
    <t>Conjunt d’empreses diferents que presenten ofertes d'ocupació</t>
  </si>
  <si>
    <t>* S’ha revisat la sèrie històrica</t>
  </si>
  <si>
    <t>Ofertes de feina gestionades</t>
  </si>
  <si>
    <t>Llocs de feina associats</t>
  </si>
  <si>
    <t>INTERMEDIACIÓ LABORAL BENEFICIARIS</t>
  </si>
  <si>
    <t>Atenció ofertes</t>
  </si>
  <si>
    <t>Preselecció ofertes</t>
  </si>
  <si>
    <t>Demandants d'ocupació que han rebut serveis d'intermediació i els han contractats empreses privades amb o sense oferta del SOIB</t>
  </si>
  <si>
    <t>Demandants d'ocupació que han estat contractats en llocs de feina subvencionats o  programes d'ocupació</t>
  </si>
  <si>
    <t>COL·LOCACIONS*</t>
  </si>
  <si>
    <t>Any 
2021</t>
  </si>
  <si>
    <t>Any 
2022</t>
  </si>
  <si>
    <t>Mallorca</t>
  </si>
  <si>
    <t>Menorca</t>
  </si>
  <si>
    <t>Pitiüses</t>
  </si>
  <si>
    <t>*Les col·locacions es relacionen amb la UAG que ha gestionat l’oferta. Les UAG de caire regional s’ha vinculat, per a la confecció d’aquesta taula, amb la Illa de Mallorca</t>
  </si>
  <si>
    <t>CERTIFICATS
D'INSUFICIÈNCIA</t>
  </si>
  <si>
    <t>Autoritzacions a empreses a què incorporin personal extracomunitari perquè pugin continuar la seva activitat habitual quan no trobin demandants adequats en els requisits de l'oferta de feina</t>
  </si>
  <si>
    <t>EURES</t>
  </si>
  <si>
    <t>Activitats</t>
  </si>
  <si>
    <t>Adequació d'ofertes i demandes d'ocupació i col·locació de marc transnacional i transfronterer</t>
  </si>
  <si>
    <t>Fires d'ocupació laboral europees amb la participació del servei d'ocupació alemany i de l'austríac</t>
  </si>
  <si>
    <t>Contactes personals amb demandants d’ocupació / treballadors del propi país (ajuda mitjançant intermediació i contractació)</t>
  </si>
  <si>
    <t>Contactes personals amb empleats d’un altre Estat membre EURES (ajuda mitjançant intermediació i contractació)</t>
  </si>
  <si>
    <t>Organització i implementació d'esdeveniments de selecció a Espanya. Fet a mida segons les demandes</t>
  </si>
  <si>
    <t>Events de reclutament de candidatures / orientació</t>
  </si>
  <si>
    <t>Demandants d'ocupació registrats al SOIB que han estat contractats a un país Europeu com a resultat de la intermediació de la Xarxa Eures</t>
  </si>
  <si>
    <t>Atencions individuals a empreses d'altres països de la Xarxa Eures: suport, preselecció i reclutament</t>
  </si>
  <si>
    <t>Informació i disseminació de les condicions de treball i vida a la Unió Europea</t>
  </si>
  <si>
    <t>Interaccions informatives a través dels canals SOIB i SEPE: webs, facebook i altres</t>
  </si>
  <si>
    <t>1.030 interaccions. Abast de la difusió: 53.868</t>
  </si>
  <si>
    <t xml:space="preserve">3 582 interaccions. Abast de la difusió: 100 887 </t>
  </si>
  <si>
    <t>6.832 interaccions
Abast de la difusio: 36.075</t>
  </si>
  <si>
    <t>Mesures per a facilitar i animar a la mobilitat dels joves treballadors</t>
  </si>
  <si>
    <t>Beques ¨El teu primer treball Eures¨</t>
  </si>
  <si>
    <t>PLATAFORMA CONTR@TA</t>
  </si>
  <si>
    <t>Registre de tots els contractes  a les Balears</t>
  </si>
  <si>
    <t>Registre de totes les comunicacions a la plataforma i inclou contractes, transformacions, prorrogues, còpies bàsiques, crides fixes discontinus i hores complementàries</t>
  </si>
  <si>
    <t>Total</t>
  </si>
  <si>
    <t>CENTRES DE FORMACIÓ</t>
  </si>
  <si>
    <t>Propis</t>
  </si>
  <si>
    <t>Són els IES que imparteixen FPO, CEPAS, Centres de formació del SOIB, Centres integrats de FP i Centres de Referencia Nacional</t>
  </si>
  <si>
    <t>Col·laboradors</t>
  </si>
  <si>
    <t>Centres de formació de titularitat privada que estan acreditats per l'Administració laboral com a Garantia de Qualitat</t>
  </si>
  <si>
    <t>Cobertura de certificats de professionalitat per famílies professionals a Balears 2024</t>
  </si>
  <si>
    <t> FAMÍLIES PROFESSIONALS</t>
  </si>
  <si>
    <t>N. DE CP EN EL REPERTORI NACIONAL</t>
  </si>
  <si>
    <t>N. DE CP A CENTRES ACREDITATS</t>
  </si>
  <si>
    <t>COBERTURA A LES I. BALEARS</t>
  </si>
  <si>
    <t>ACTIVITATS FÍSIQUES I ESPORTIVES</t>
  </si>
  <si>
    <t>ADMINISTRACIÓ I GESTIÓ</t>
  </si>
  <si>
    <t>AGRÀRIA</t>
  </si>
  <si>
    <t>ARTS GRÀFIQUES</t>
  </si>
  <si>
    <t>ARTS I ARTESANIES</t>
  </si>
  <si>
    <t>COMERÇ I MÀRQUETING</t>
  </si>
  <si>
    <t>EDIFICACIÓ I OBRA CIVIL</t>
  </si>
  <si>
    <t>ELECTRICITAT I ELECTRÒNICA</t>
  </si>
  <si>
    <t>ENERGIA I AIGUA</t>
  </si>
  <si>
    <t>FABRICACIÓ MECÀNICA</t>
  </si>
  <si>
    <t>FUSTA, MOBLE I SURO</t>
  </si>
  <si>
    <t>HOTELERIA I TURISME</t>
  </si>
  <si>
    <t>IMATGE I SO</t>
  </si>
  <si>
    <t>IMATGE PERSONAL</t>
  </si>
  <si>
    <t>INDÚSTRIES ALIMENTÀRIES</t>
  </si>
  <si>
    <t>INDÚSTRIES EXTRACTIVES</t>
  </si>
  <si>
    <t>INFORMÀTICA I COMUNICACIONS</t>
  </si>
  <si>
    <t>INSTAL·LACIÓ I MANTENIMENT</t>
  </si>
  <si>
    <t>MARÍTIM PESQUERA</t>
  </si>
  <si>
    <t>QUÍMICA</t>
  </si>
  <si>
    <t>SANITAT</t>
  </si>
  <si>
    <t>SEGURETAT I MEDI AMBIENT</t>
  </si>
  <si>
    <t>SERVEIS SOCIOCULTURALS I A LA COMUNITAT</t>
  </si>
  <si>
    <t>TÈXTIL, CONFECCIÓ I PELL</t>
  </si>
  <si>
    <t>TRANSPORT I MANTENIMENT DE VEHICLES</t>
  </si>
  <si>
    <t>VIDRE I CERÀMICA</t>
  </si>
  <si>
    <t>Gràfic 9. Taxa de cobertura de certificats de professionalitat per famílies professionals a Balears 2024</t>
  </si>
  <si>
    <t>CERTIFICATS DE PROFESSIONALITAT</t>
  </si>
  <si>
    <t>Any
2020</t>
  </si>
  <si>
    <t>Any
2021</t>
  </si>
  <si>
    <t>CERTIFICATS DE PROFESSIONALITAT EXPEDITS ANUALMENT</t>
  </si>
  <si>
    <t>ACREDITACIONS PARCIALS ACUMULABLES EXPEDIDES ANUALMENT</t>
  </si>
  <si>
    <t>CERTIFICATS
DE PROFESSIONALITAT</t>
  </si>
  <si>
    <t>ANY 2020</t>
  </si>
  <si>
    <t>ANY 2021</t>
  </si>
  <si>
    <t>ANY 2022</t>
  </si>
  <si>
    <t>ANY 2023</t>
  </si>
  <si>
    <t>ANY 2024</t>
  </si>
  <si>
    <t xml:space="preserve">ANY 2023 </t>
  </si>
  <si>
    <t>Famílies professionals</t>
  </si>
  <si>
    <t>CP</t>
  </si>
  <si>
    <t>MARÍTIMA PESQUERA</t>
  </si>
  <si>
    <t>FABRICACIÓ  MECÀNICA</t>
  </si>
  <si>
    <t>PARTICIPANTS ACCIONS FORMATIVES</t>
  </si>
  <si>
    <t>DESCRIPCIÓ</t>
  </si>
  <si>
    <t>ACCIONS FORMATIVES PERSONES TREBALLADORES EN ATUR</t>
  </si>
  <si>
    <t>Formació professional per a l'ocupació basada principalment en certificats de professionalitat i adreçada a la qualificació de persones desocupades per a què es reincorporin al mercat de treball</t>
  </si>
  <si>
    <t>ACCIONS FORMATIVES COL·LECTIUS VULNERABLES</t>
  </si>
  <si>
    <t>Formació professional per a l'ocupació que pot basar-se o no en certificats de professionalitat i adaptada a persones en risc d'exclusió o que formen part dels col·lectius més vulnerables envers el mercat de treball</t>
  </si>
  <si>
    <t>ACCIONS FORMATIVES PERSONES TREBALLADORES  OCUPADES</t>
  </si>
  <si>
    <t>Formació professional per a l'ocupació adreçada a treballadors ocupats amb la finalitat d'actualitzar coneixements i mantenir-los adaptats en els requeriments del seu lloc de feina</t>
  </si>
  <si>
    <t>FORMACIÓ NO FINANÇADA</t>
  </si>
  <si>
    <t>Formació professional per a l'ocupació basada en certificats de professionalitat que està autoritzada pel SOIB i és executada per part d'entitats privades sense suport de finançament del Servei d'ocupació</t>
  </si>
  <si>
    <t>Resultats dels participants de la formació per a l’ocupació de l’any 2024</t>
  </si>
  <si>
    <t>AVALUACIÓ POSITIVA</t>
  </si>
  <si>
    <t>AVALUACIÓ  NEGATIVA</t>
  </si>
  <si>
    <t>ALTRES CAUSES</t>
  </si>
  <si>
    <t>COL-LOCACIÓ</t>
  </si>
  <si>
    <t>FORMACIÓ PER OCUPATS</t>
  </si>
  <si>
    <t>FORMACIÓ PER DESOCUPATS</t>
  </si>
  <si>
    <t>FORMACIÓ PER VULNERABLES</t>
  </si>
  <si>
    <t>Gràfic 10. Resultats dels participants de la formació per a l’ocupació de l’any 2024</t>
  </si>
  <si>
    <t>INICIATIVA DE FORMACIÓ</t>
  </si>
  <si>
    <t>FAMÍLIA PROFESSIONAL</t>
  </si>
  <si>
    <t>DONA</t>
  </si>
  <si>
    <t>HOME</t>
  </si>
  <si>
    <t>ACCIONS FORMATIVES DESOCUPATS</t>
  </si>
  <si>
    <t>FORMACIÓ COMPLEMENTÀRIA</t>
  </si>
  <si>
    <t>INCIATIVA DE FORMACIÓ</t>
  </si>
  <si>
    <t>HOSTALERIA I TURISME</t>
  </si>
  <si>
    <t>ACCIONS FORMATIVES TREBALLADORS OCUPATS</t>
  </si>
  <si>
    <t>SERVEIS SOCIOCULTURALS  A LA COMUNITAT</t>
  </si>
  <si>
    <t>ACCIONS FORMATIVES NO FINANÇADES</t>
  </si>
  <si>
    <t>Font:SOIB</t>
  </si>
  <si>
    <t>IDIOMA</t>
  </si>
  <si>
    <t>ACCIÓ FORMATIVA</t>
  </si>
  <si>
    <t>Núm. CURSOS</t>
  </si>
  <si>
    <t>PARTICIPANTS</t>
  </si>
  <si>
    <t>ANGLÈS</t>
  </si>
  <si>
    <t>A1</t>
  </si>
  <si>
    <t>A2</t>
  </si>
  <si>
    <t>B1</t>
  </si>
  <si>
    <t>B2</t>
  </si>
  <si>
    <t>C1</t>
  </si>
  <si>
    <t>Gestió comercial</t>
  </si>
  <si>
    <t>Nàutic Bàsic</t>
  </si>
  <si>
    <t>ALEMANY</t>
  </si>
  <si>
    <t xml:space="preserve">ESPANYOL </t>
  </si>
  <si>
    <t>Elemental per a estrangers</t>
  </si>
  <si>
    <t>FRANCÈS</t>
  </si>
  <si>
    <t>ITALIÀ</t>
  </si>
  <si>
    <t>Atenció al públic</t>
  </si>
  <si>
    <t xml:space="preserve">ANGLÈS </t>
  </si>
  <si>
    <t>Inicial</t>
  </si>
  <si>
    <t xml:space="preserve">ALEMANY </t>
  </si>
  <si>
    <t xml:space="preserve">FRANCÈS </t>
  </si>
  <si>
    <t xml:space="preserve">ITALIÀ: </t>
  </si>
  <si>
    <t>INFORMÀTICA</t>
  </si>
  <si>
    <t>Administració i serveis d’internet</t>
  </si>
  <si>
    <t>Alfabetització informàtica: Informàtica i internet</t>
  </si>
  <si>
    <t>Animació amb Stop Motion</t>
  </si>
  <si>
    <t>Botiga Virtual: Prestashop</t>
  </si>
  <si>
    <t>CMS i E-Commerce</t>
  </si>
  <si>
    <t>Competències digitals avançades</t>
  </si>
  <si>
    <t>Competències digitals bàsiques</t>
  </si>
  <si>
    <t>Competències digitals bàsiques per a l'ocupació</t>
  </si>
  <si>
    <t>Confecció i publicació pàgines web</t>
  </si>
  <si>
    <t>Desenvolupament d'aplicacions amb tecnologies web</t>
  </si>
  <si>
    <t>Desenvolupament web per a comerç electrònic</t>
  </si>
  <si>
    <t>Eines web 2.0</t>
  </si>
  <si>
    <t>Eines web 2.0 aplicades a la gestió i comercialització d'empreses</t>
  </si>
  <si>
    <t>Excel Avançat</t>
  </si>
  <si>
    <t>introducció a la programació i impressió 3D</t>
  </si>
  <si>
    <t>Introducció a la tecnologia d’impressió 3D</t>
  </si>
  <si>
    <t>Iniciació a la informàtica i en competències digitals bàsiques</t>
  </si>
  <si>
    <t>Muntatge i reparació de sistemes microinformàtics</t>
  </si>
  <si>
    <t>Negocis en línia i comerç electrònic</t>
  </si>
  <si>
    <t>Office: Word, Excel, Access i Power Point</t>
  </si>
  <si>
    <t>Ofimàtica</t>
  </si>
  <si>
    <t>Ofimàtica al núvol: Google Drive</t>
  </si>
  <si>
    <t>Operació de sistemes informàtics</t>
  </si>
  <si>
    <t>Operacions auxiliars i manteniment sistemes microinformàtics</t>
  </si>
  <si>
    <t>Operacions de gravació i tractament de dades i documents</t>
  </si>
  <si>
    <t>Photoshop avançat</t>
  </si>
  <si>
    <t>Posicionament web per a l’emprenedoria</t>
  </si>
  <si>
    <t>Programació amb llenguatges estructurats d'aplicacions de gestió</t>
  </si>
  <si>
    <t>Programació amb llenguatges orientats a objectes i bases de dades relacionals</t>
  </si>
  <si>
    <t>Programació de sistemes informàtics</t>
  </si>
  <si>
    <t>Seguretat dels sistemes informàtics i de comunicació</t>
  </si>
  <si>
    <t>Seguretat informàtica</t>
  </si>
  <si>
    <t>Sistemes microinformàtics</t>
  </si>
  <si>
    <t>Word. Nivell Avançat</t>
  </si>
  <si>
    <t>Xarxes Socials i màrqueting 2,0</t>
  </si>
  <si>
    <t>Competències Digitals Bàsiques</t>
  </si>
  <si>
    <t>Front End Web Developer</t>
  </si>
  <si>
    <t>Fonaments de desenvolupament d’aplicacions Low Code i No Code</t>
  </si>
  <si>
    <t>Fonaments del pla de màrqueting a Internet</t>
  </si>
  <si>
    <t>Iniciació a la creació de pàgines web</t>
  </si>
  <si>
    <t>Laravel: PHP Framework</t>
  </si>
  <si>
    <t>Office: Word, Excel, Acces i Power Point</t>
  </si>
  <si>
    <t xml:space="preserve">Ofimàtica </t>
  </si>
  <si>
    <t>Ofimàtica: Aplicacions informàtiques de gestió</t>
  </si>
  <si>
    <t>Posicionament a cercadors</t>
  </si>
  <si>
    <t>Servidors web</t>
  </si>
  <si>
    <t xml:space="preserve">PARTICIPANTS PROGRAMES DE FORMACIÓ DUAL </t>
  </si>
  <si>
    <t>PARTICIPANTS PROGRAMES DE FORMACIÓ DUAL/ FORMACIÓ EN ALTERNANÇA</t>
  </si>
  <si>
    <t xml:space="preserve">    </t>
  </si>
  <si>
    <t xml:space="preserve">     </t>
  </si>
  <si>
    <t>ANUALITAT</t>
  </si>
  <si>
    <t>CONVOCATÒRIA</t>
  </si>
  <si>
    <t>ALUMNES TREBALLADORS</t>
  </si>
  <si>
    <t>DUAL VULNERABLES</t>
  </si>
  <si>
    <t>DUAL SECTORS ESTRATÈGICS</t>
  </si>
  <si>
    <t>CONTRACTE DE
FORMACIÓ I
APRENENTATGE</t>
  </si>
  <si>
    <t>AUTORITZACIONS</t>
  </si>
  <si>
    <t>El SOIB autoritza la formació associada al contracte de formació en alternança presentat per l'empresa</t>
  </si>
  <si>
    <t>FORMACIÓ MIXTA</t>
  </si>
  <si>
    <t>Programes mixts de formació i ocupació per a beneficiaris menors  i majors de 30 anys</t>
  </si>
  <si>
    <t>TRANSPORT CONCILIACIÓ, DISCAPACITAT...</t>
  </si>
  <si>
    <t>Menors de 30</t>
  </si>
  <si>
    <t>Majors de 30</t>
  </si>
  <si>
    <t>VVVG</t>
  </si>
  <si>
    <t>Discapacitat</t>
  </si>
  <si>
    <t>Beques de  ESPA i FP</t>
  </si>
  <si>
    <t>Beques especialitats formatives</t>
  </si>
  <si>
    <t>Font : SOIB</t>
  </si>
  <si>
    <t>CEPAS</t>
  </si>
  <si>
    <t>Avaluació de Competències
clau</t>
  </si>
  <si>
    <t>NIVELL 2</t>
  </si>
  <si>
    <t>NIVELL 3</t>
  </si>
  <si>
    <t>Català</t>
  </si>
  <si>
    <t>Castellà</t>
  </si>
  <si>
    <t>Matemàtiques</t>
  </si>
  <si>
    <t>Anglès</t>
  </si>
  <si>
    <t>ACREDITACIÓ EXPERIÈNCIA LABORAL</t>
  </si>
  <si>
    <t>Persones inscites i admeses en el procediment</t>
  </si>
  <si>
    <t>Unitats de competència acreditades</t>
  </si>
  <si>
    <t>Font: Institut de Qualificacions professionals de les Illes Balears. IQPIB</t>
  </si>
  <si>
    <t>FOMENT D'OCUPACIÓ</t>
  </si>
  <si>
    <t>Programa SOIB  Reactiva</t>
  </si>
  <si>
    <t>Programa SOIB Joves Qualificats</t>
  </si>
  <si>
    <t>Programa SOIB Dona</t>
  </si>
  <si>
    <t>DISTRIBUCIÓ TERRITORIAL</t>
  </si>
  <si>
    <t>*Persones que varen iniciar el contracte l’any 2024</t>
  </si>
  <si>
    <t>SOIB DONA</t>
  </si>
  <si>
    <t>Dones contractades</t>
  </si>
  <si>
    <t>*Persones que varen iniciar el contracte l’any de referència</t>
  </si>
  <si>
    <t>ILLES</t>
  </si>
  <si>
    <t>LLOCS DE FEINA</t>
  </si>
  <si>
    <t>ENTITATS PARTICIPANTS</t>
  </si>
  <si>
    <t>MALLORCA</t>
  </si>
  <si>
    <t>MENORCA</t>
  </si>
  <si>
    <t>PITIUSES</t>
  </si>
  <si>
    <t>Programa de foment de creació i manteniment de l'ocupació de persones amb discapacitat mercat protegit</t>
  </si>
  <si>
    <t>Programa de foment de creació i manteniment de l'ocupació de persones amb discapacitat mercat ordinari</t>
  </si>
  <si>
    <t>Font: Direcció General de Treball i Salut laboral</t>
  </si>
  <si>
    <t>EMPRENEDORIA, AUTÒNOMS I ECONOMIA SOCIAL</t>
  </si>
  <si>
    <t>Informació i motivació per a l'autoocupació des del servei d'orientació del SOIB</t>
  </si>
  <si>
    <t xml:space="preserve">Assessorament especialitzat en emprenedoria </t>
  </si>
  <si>
    <t>Validacions Plans d'empresa</t>
  </si>
  <si>
    <t>Jornades IEMPREN</t>
  </si>
  <si>
    <t>Ajudes en els autònoms per a l'inici  de l'activitat emprenedora</t>
  </si>
  <si>
    <t xml:space="preserve">Ajudes a la incorporació de socis en cooperatives  i foment de l'economia social  </t>
  </si>
  <si>
    <t>IMPULS D'EMPRENEDORIA</t>
  </si>
  <si>
    <t>Assessorament, formació i assistències emprenedors</t>
  </si>
  <si>
    <t>Visites municipi i formació AODL*</t>
  </si>
  <si>
    <t>Fires especialitzades en emprenedoria i participació institucional a premis</t>
  </si>
  <si>
    <t>*A 2021 i 2022  es realitzen via telemàtica - Meet.</t>
  </si>
  <si>
    <t>Subvencions</t>
  </si>
  <si>
    <t>Font: Direcció General d'Empresa, Autònoms i Comerç</t>
  </si>
  <si>
    <t xml:space="preserve">Font: SOIB </t>
  </si>
  <si>
    <t xml:space="preserve">(*) Durant el 2023 es varen iniciar les contractacions de la convocatòria 2023-2025 que s’han completat l’any 2024. </t>
  </si>
  <si>
    <t>XARXA DESENVOLUPAMENT LOCAL  2024</t>
  </si>
  <si>
    <t>AODLS</t>
  </si>
  <si>
    <t>ENTITATS</t>
  </si>
  <si>
    <t>Gràfic 1. Evolució demandes i atur registrat per sexe. 2020-2024</t>
  </si>
  <si>
    <t>Evolució atur registrat per oficines del SOIB 2020-2024</t>
  </si>
  <si>
    <t>Gràfic 2. Evolució atur registrat per oficines del SOIB 2023-2024</t>
  </si>
  <si>
    <t>Evolució de les demandes d'ocupació registrades per UAG. 2020-2024</t>
  </si>
  <si>
    <t>Gràfic 3. Evolució demandes registrades per oficines del SOIB. 2023-2024</t>
  </si>
  <si>
    <t>Quadre 1. Resum actuacions principals en polítiques actives d’ocupació fetes al quadrienni 2020-2024</t>
  </si>
  <si>
    <t xml:space="preserve"> Quadre 2. Evolució pressupostària per a Polítiques Actives d’Ocupació per Programes de despesa 2020-2024</t>
  </si>
  <si>
    <t>Gràfic. 4. Evolució despesa en PAO per persona registrada en situació d’atur en el SOIB. 2020-2024</t>
  </si>
  <si>
    <t>Quadre 3. Actuacions d’orientació laboral 2020-2024</t>
  </si>
  <si>
    <t>Quadre 5. Persones ateses pel Servei d’Orientació laboral de les oficines del SOIB 2020-2024</t>
  </si>
  <si>
    <t>Quadre 6. Orientació laboral de les entitats especialitzades amb col·lectius vulnerables. 2020-2024</t>
  </si>
  <si>
    <t>Quadre 7. Serveis de polítiques actives registrats a SISPE 2020-2024</t>
  </si>
  <si>
    <t>Quadre 8. Evolució de les atencions en els Punts d’Orientació Acadèmica Professional. 2020-2024</t>
  </si>
  <si>
    <t>Quadre 9. Tipologia d'atencions del POAP l'any 2024</t>
  </si>
  <si>
    <t>Quadre 10. Evolució de les empreses ateses pel SOIB en matèria d’intermediació laboral. 2020-2024</t>
  </si>
  <si>
    <t>Evolució de la intermediació laboral amb empreses del SOIB 2020-2024</t>
  </si>
  <si>
    <t>Quadre 11. Evolució dels beneficiaris de la intermediació laboral en el SOIB. 2020-2024</t>
  </si>
  <si>
    <t>Quadre 12. Evolució de les  col·locacions gestionades pel SOIB. 2020-2024</t>
  </si>
  <si>
    <t>Quadre 13. Evolució dels certificats d’insuficiència a Balears 2020-2024</t>
  </si>
  <si>
    <t>Quadre 14. El SOIB a la xarxa Eures. 2020-2024</t>
  </si>
  <si>
    <t>Quadre 15. Evolució de les actuacions de registre i assessorament de la plataforma contr@ta. 2020-2024</t>
  </si>
  <si>
    <t>Quadre 16. Evolució dels centres de formació professional per a l’ocupació pública a les Balears. 2020-2024</t>
  </si>
  <si>
    <t>Quadre 17. Evolució certificats de professionalitat i acreditacions parcials acumulables expedides 2020-2024</t>
  </si>
  <si>
    <t>Quadre 20. Volum de participants segons la formació d’oferta que gestiona el SOIB. 2020-2024</t>
  </si>
  <si>
    <t>Quadre 21. Participants d’accions formatives adreçades a treballadors desocupats, per famílies professionals i sexe any 2024</t>
  </si>
  <si>
    <t>Quadre 22. Participants en accions formatives per a persones que pertanyen a col·lectius vulnerables, per famílies professionals i sexe, any 2024</t>
  </si>
  <si>
    <t>Quadre 23. Participants en accions formatives per treballadors a ocupats, per famílies professionals i sexe, any 2024</t>
  </si>
  <si>
    <t>Quadre 24. Participants en accions formatives no finançades, per famílies professionals i sexe, 2024</t>
  </si>
  <si>
    <t>Quadre 27. Cursos d’informàtica i participants que finalitzen accions formatives per a desocupats en el període 2023-2024</t>
  </si>
  <si>
    <t>Quadre 29. Evolució dels participants de programes de formació dual amb empreses 2020-2024</t>
  </si>
  <si>
    <t>Quadre 30. Històric de convocatòries, projectes i participants de la Formació Dual del SOIB. 2020-2024</t>
  </si>
  <si>
    <t>Quadre 31. Evolució de les autoritzacions dels contractes de formació en alternança 2020-2024</t>
  </si>
  <si>
    <t>Quadre 32. Evolució Programes Mixtos SOIB 2020-2024</t>
  </si>
  <si>
    <t>Quadre 33. Beques concedides any 2024</t>
  </si>
  <si>
    <t>*Dades fins juny. A partir d'aquesta data les proves de competències clau depenen de la Conselleria d'Educació</t>
  </si>
  <si>
    <t>Quadre 34. Evolució de les avaluacions de competències clau amb resultat positiu a través de CEPAS. 2020-2024</t>
  </si>
  <si>
    <t>Quadre 35. Evolució de l'acreditació de l'experiència laboral. 2020-2024</t>
  </si>
  <si>
    <t>* Persones que varen iniciar el contracte l’any de referència</t>
  </si>
  <si>
    <t>Quadre 36. Evolució de les mesures de foment de l’ocupació. 2020-2024</t>
  </si>
  <si>
    <t>Quadre 37. Distribució territorial i per sexe del programa Reactiva. Any 2024</t>
  </si>
  <si>
    <t>Quadre 38. Evolució de les contractacions en el programa de foment SOIB Dona 2020-2024</t>
  </si>
  <si>
    <t>Quadre 39.  Distribució per illes de les contractacions del programa SOIB Dona  l’any 2024</t>
  </si>
  <si>
    <t>Quadre 40. Evolució del Foment d'Ocupació de la Direcció General de Treball i Salut laboral. 2020-2024</t>
  </si>
  <si>
    <t>Quadre 41. Resum d’actuacions en autoocupació, emprenedoria i economia social 2020-2024</t>
  </si>
  <si>
    <t>Font: SOIB, ADR (IDI), Direcció General d'Empresa, Autònoms i Comerç</t>
  </si>
  <si>
    <t>Font: ADR (IDI)</t>
  </si>
  <si>
    <t>Quadre 42. Actuacions d'impuls de l'emprenedoria. 2020-2024</t>
  </si>
  <si>
    <t>Gràfic 11. Ajudes a la incorporació de socis en cooperatives i foment de l'economia social  2020-2024</t>
  </si>
  <si>
    <t>Gràfic 12.  Xarxa AODL 2020-2024</t>
  </si>
  <si>
    <t>Quadre 43. Estructura de la xarxa d’AODL a les Illes Balears, any 2024</t>
  </si>
  <si>
    <t>Quadre 2. Evolució pressupostària per a Polítiques Actives d’Ocupació per Programes de despesa 2020-2024</t>
  </si>
  <si>
    <t>Quadre 8.Evolució de les atencions en els Punts d’Orientació Acadèmica Professional. 2020-2024</t>
  </si>
  <si>
    <t>Gràfic 7. Evolució de la intermediació laboral amb empreses i entitats 2020-2024</t>
  </si>
  <si>
    <t>Quadre 15.Evolució de les actuacions de registre i assessorament de la plataforma contr@ta. 2020-2024</t>
  </si>
  <si>
    <t>Gràfic 8. Evolució de les comunicacions de contractes a les Balears a la Plataforma Contr@ta. 2020-2024</t>
  </si>
  <si>
    <t xml:space="preserve"> Evolució de les comunicacions de contractes a les Balears a la Plataforma Contr@ta. 2020-2024</t>
  </si>
  <si>
    <t>Quadre 18. Evolució de la distribució territorial dels certificats de professionalitat expedits 2020-2024</t>
  </si>
  <si>
    <t>Quadre 18.  Evolució de la distribució territorial dels certificats de professionalitat expedits 2020-2024</t>
  </si>
  <si>
    <t>Quadre 19. Distribució per famílies professionals dels certificats de professionalitat expedits l’any 2023-2024</t>
  </si>
  <si>
    <t>Quadre 20.Volum de participants segons la formació d’oferta que gestiona el SOIB. 2020-2024</t>
  </si>
  <si>
    <t>Gràfic 10.Resultats dels participants de la formació per a l’ocupació de l’any 2024</t>
  </si>
  <si>
    <t>Quadre 24.  Participants en accions formatives no finançades, per famílies professionals i sexe, 2024</t>
  </si>
  <si>
    <t>Quadre 25. Cursos d’idiomes i participants que finalitzen accions formatives per a persones en situació de desocupació. 2023-2024</t>
  </si>
  <si>
    <t>Quadre 26. Cursos d’idiomes i participants que finalitzen accions formatives per a ocupats en el període 2024</t>
  </si>
  <si>
    <t>Quadre 28. Cursos d’informàtica i participants que finalitzen accions formatives per a ocupats any 2023-2024</t>
  </si>
  <si>
    <t>Quadre 33.Beques concedides any 2024</t>
  </si>
  <si>
    <t>Quadre 35.Evolució de l'acreditació de l'experiència laboral. 2020-2024</t>
  </si>
  <si>
    <t>Quadre 39. Distribució per illes de les contractacions del programa SOIB Dona  l’any 2024</t>
  </si>
  <si>
    <t>Quadre 42.  Actuacions d'impuls de l'emprenedoria. 2020-2024</t>
  </si>
  <si>
    <t>Xarxa AODL 2020- 2024</t>
  </si>
  <si>
    <t>(*) S'ha corregit la sèrie històrica</t>
  </si>
  <si>
    <t>Font: SOIB, ADR (IDI), Direcció General de Treball i Salut laboral, Direcció General d'Empresa, Autònoms i Comerç</t>
  </si>
  <si>
    <t>ADR/ IDI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</si>
</sst>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\ #,##0.00\ ;\-#,##0.00\ ;\-00\ ;\ @\ "/>
    <numFmt numFmtId="165" formatCode="* #,##0.00&quot;    &quot;;\-* #,##0.00&quot;    &quot;;* \-#&quot;    &quot;;@\ "/>
    <numFmt numFmtId="166" formatCode="\ * #,##0.00&quot;    &quot;;\-* #,##0.00&quot;    &quot;;\ * \-#&quot;    &quot;;\ @\ "/>
    <numFmt numFmtId="167" formatCode="\ * #,##0.00&quot; € &quot;;\-* #,##0.00&quot; € &quot;;\ * \-#&quot; € &quot;;\ @\ "/>
    <numFmt numFmtId="168" formatCode="0\ %"/>
    <numFmt numFmtId="169" formatCode="0\ ;\(0\);\-#\ ;\ @\ "/>
    <numFmt numFmtId="170" formatCode="\ 0\ ;\-0\ ;\-00\ ;\ @\ "/>
    <numFmt numFmtId="171" formatCode="0.00\ %"/>
    <numFmt numFmtId="172" formatCode="0.0%"/>
    <numFmt numFmtId="173" formatCode="0&quot; €&quot;"/>
    <numFmt numFmtId="174" formatCode="#,##0\ [$€-C0A];[Red]\-#,##0\ [$€-C0A]"/>
    <numFmt numFmtId="175" formatCode="#,##0.00\ [$€-C0A];[Red]\-#,##0.00\ [$€-C0A]"/>
    <numFmt numFmtId="176" formatCode="0.0\ %"/>
  </numFmts>
  <fonts count="88">
    <font>
      <sz val="9"/>
      <color rgb="FF333333"/>
      <name val="Arial"/>
    </font>
    <font>
      <sz val="11"/>
      <color rgb="FF333333"/>
      <name val="Calibri"/>
      <family val="2"/>
    </font>
    <font>
      <sz val="10"/>
      <color rgb="FF333333"/>
      <name val="Arial"/>
      <family val="2"/>
    </font>
    <font>
      <sz val="11"/>
      <color rgb="FF303030"/>
      <name val="Calibri"/>
      <family val="2"/>
    </font>
    <font>
      <sz val="11"/>
      <color rgb="FFF2F2F2"/>
      <name val="Calibri"/>
      <family val="2"/>
    </font>
    <font>
      <sz val="10"/>
      <color rgb="FFF2F2F2"/>
      <name val="LegacySanITCBoo"/>
      <family val="2"/>
    </font>
    <font>
      <sz val="10"/>
      <color rgb="FFF2F2F2"/>
      <name val="Arial"/>
      <family val="2"/>
    </font>
    <font>
      <b/>
      <sz val="10"/>
      <color rgb="FF303030"/>
      <name val="LegacySanITCBoo"/>
      <family val="2"/>
    </font>
    <font>
      <b/>
      <sz val="10"/>
      <color rgb="FF303030"/>
      <name val="Arial"/>
      <family val="2"/>
    </font>
    <font>
      <sz val="10"/>
      <color rgb="FFD20000"/>
      <name val="LegacySanITCBoo"/>
      <family val="2"/>
    </font>
    <font>
      <sz val="10"/>
      <color rgb="FFD20000"/>
      <name val="Arial"/>
      <family val="2"/>
    </font>
    <font>
      <sz val="11"/>
      <color rgb="FF003300"/>
      <name val="Calibri"/>
      <family val="2"/>
    </font>
    <font>
      <sz val="10"/>
      <color rgb="FF303030"/>
      <name val="Arial"/>
      <family val="2"/>
    </font>
    <font>
      <b/>
      <sz val="11"/>
      <color rgb="FFF2F2F2"/>
      <name val="Calibri"/>
      <family val="2"/>
    </font>
    <font>
      <sz val="11"/>
      <color rgb="FF993366"/>
      <name val="Calibri"/>
      <family val="2"/>
    </font>
    <font>
      <b/>
      <sz val="11"/>
      <color rgb="FF993366"/>
      <name val="Calibri"/>
      <family val="2"/>
    </font>
    <font>
      <b/>
      <sz val="11"/>
      <color rgb="FF002057"/>
      <name val="Calibri"/>
      <family val="2"/>
    </font>
    <font>
      <sz val="11"/>
      <color rgb="FF376092"/>
      <name val="Calibri"/>
      <family val="2"/>
    </font>
    <font>
      <b/>
      <sz val="10"/>
      <color rgb="FFF2F2F2"/>
      <name val="LegacySanITCBoo"/>
      <family val="2"/>
    </font>
    <font>
      <b/>
      <sz val="10"/>
      <color rgb="FFF2F2F2"/>
      <name val="Arial"/>
      <family val="2"/>
    </font>
    <font>
      <i/>
      <sz val="10"/>
      <color rgb="FF7F807B"/>
      <name val="LegacySanITCBoo"/>
      <family val="2"/>
    </font>
    <font>
      <i/>
      <sz val="10"/>
      <color rgb="FF7F807B"/>
      <name val="Arial"/>
      <family val="2"/>
    </font>
    <font>
      <sz val="10"/>
      <color rgb="FF003300"/>
      <name val="LegacySanITCBoo"/>
      <family val="2"/>
    </font>
    <font>
      <sz val="10"/>
      <color rgb="FF003300"/>
      <name val="Arial"/>
      <family val="2"/>
    </font>
    <font>
      <b/>
      <sz val="24"/>
      <color rgb="FF303030"/>
      <name val="Arial"/>
      <family val="2"/>
    </font>
    <font>
      <sz val="18"/>
      <color rgb="FF303030"/>
      <name val="LegacySanITCBoo"/>
      <family val="2"/>
    </font>
    <font>
      <sz val="18"/>
      <color rgb="FF303030"/>
      <name val="Arial"/>
      <family val="2"/>
    </font>
    <font>
      <sz val="12"/>
      <color rgb="FF303030"/>
      <name val="LegacySanITCBoo"/>
      <family val="2"/>
    </font>
    <font>
      <sz val="12"/>
      <color rgb="FF303030"/>
      <name val="Arial"/>
      <family val="2"/>
    </font>
    <font>
      <b/>
      <sz val="24"/>
      <color rgb="FF303030"/>
      <name val="LegacySanITCBoo"/>
      <family val="2"/>
    </font>
    <font>
      <u/>
      <sz val="11"/>
      <color rgb="FF006ACB"/>
      <name val="Calibri"/>
      <family val="2"/>
    </font>
    <font>
      <u/>
      <sz val="10"/>
      <color rgb="FF006ACB"/>
      <name val="LegacySanITCBoo"/>
      <family val="2"/>
    </font>
    <font>
      <u/>
      <sz val="10"/>
      <color rgb="FF006ACB"/>
      <name val="Arial"/>
      <family val="2"/>
    </font>
    <font>
      <sz val="11"/>
      <color rgb="FFBF0041"/>
      <name val="Calibri"/>
      <family val="2"/>
    </font>
    <font>
      <sz val="11"/>
      <color rgb="FF303030"/>
      <name val="LegacySanITCBoo"/>
      <family val="2"/>
    </font>
    <font>
      <sz val="10"/>
      <name val="Arial"/>
      <family val="2"/>
    </font>
    <font>
      <sz val="11"/>
      <color rgb="FFBF5427"/>
      <name val="Calibri"/>
      <family val="2"/>
    </font>
    <font>
      <sz val="10"/>
      <color rgb="FF993300"/>
      <name val="Arial"/>
      <family val="2"/>
    </font>
    <font>
      <sz val="11"/>
      <color rgb="FF303030"/>
      <name val="Arial"/>
      <family val="2"/>
    </font>
    <font>
      <sz val="10"/>
      <color rgb="FF333333"/>
      <name val="LegacySanITCBoo"/>
      <family val="2"/>
    </font>
    <font>
      <b/>
      <sz val="11"/>
      <color rgb="FF333333"/>
      <name val="Calibri"/>
      <family val="2"/>
    </font>
    <font>
      <sz val="11"/>
      <color rgb="FFD20000"/>
      <name val="Calibri"/>
      <family val="2"/>
    </font>
    <font>
      <i/>
      <sz val="11"/>
      <color rgb="FF7F807B"/>
      <name val="Calibri"/>
      <family val="2"/>
    </font>
    <font>
      <b/>
      <sz val="11"/>
      <color rgb="FF303030"/>
      <name val="Calibri"/>
      <family val="2"/>
    </font>
    <font>
      <b/>
      <sz val="15"/>
      <color rgb="FF002057"/>
      <name val="Calibri"/>
      <family val="2"/>
    </font>
    <font>
      <b/>
      <sz val="13"/>
      <color rgb="FF002057"/>
      <name val="Calibri"/>
      <family val="2"/>
    </font>
    <font>
      <b/>
      <sz val="18"/>
      <color rgb="FF002057"/>
      <name val="Cambria"/>
      <family val="2"/>
    </font>
    <font>
      <sz val="11"/>
      <color rgb="FF000000"/>
      <name val="Calibri"/>
      <family val="2"/>
    </font>
    <font>
      <b/>
      <sz val="10"/>
      <color rgb="FF333333"/>
      <name val="Arial"/>
      <family val="2"/>
    </font>
    <font>
      <sz val="9"/>
      <color rgb="FF333333"/>
      <name val="Bariol Regular"/>
      <family val="3"/>
    </font>
    <font>
      <b/>
      <sz val="9"/>
      <color rgb="FF333333"/>
      <name val="Bariol Regular"/>
      <family val="3"/>
    </font>
    <font>
      <u/>
      <sz val="9"/>
      <color rgb="FF333333"/>
      <name val="Bariol Regular"/>
      <family val="3"/>
    </font>
    <font>
      <sz val="10"/>
      <color rgb="FF333333"/>
      <name val="Bariol Regular"/>
      <family val="3"/>
    </font>
    <font>
      <i/>
      <sz val="10"/>
      <color rgb="FF333333"/>
      <name val="Bariol Regular"/>
      <family val="3"/>
    </font>
    <font>
      <b/>
      <sz val="10"/>
      <color rgb="FFFFFFFF"/>
      <name val="Bariol Regular"/>
      <family val="3"/>
    </font>
    <font>
      <b/>
      <sz val="10"/>
      <color rgb="FF333333"/>
      <name val="Bariol Regular"/>
      <family val="3"/>
    </font>
    <font>
      <b/>
      <sz val="10"/>
      <color rgb="FF000000"/>
      <name val="Bariol Regular"/>
      <family val="3"/>
    </font>
    <font>
      <sz val="10"/>
      <color rgb="FF000000"/>
      <name val="Bariol Regular"/>
      <family val="3"/>
    </font>
    <font>
      <sz val="10"/>
      <name val="Bariol Regular"/>
      <family val="3"/>
    </font>
    <font>
      <sz val="8"/>
      <color rgb="FF333333"/>
      <name val="Noto Sans"/>
      <family val="2"/>
    </font>
    <font>
      <b/>
      <sz val="9"/>
      <color rgb="FFFFFFFF"/>
      <name val="Bariol Regular"/>
      <family val="3"/>
    </font>
    <font>
      <b/>
      <sz val="11"/>
      <color rgb="FF333333"/>
      <name val="Bariol Regular"/>
      <family val="3"/>
    </font>
    <font>
      <b/>
      <sz val="9"/>
      <color rgb="FFFFFFFF"/>
      <name val="Arial"/>
    </font>
    <font>
      <b/>
      <sz val="9"/>
      <color rgb="FF333333"/>
      <name val="Arial"/>
    </font>
    <font>
      <sz val="8"/>
      <color rgb="FF333333"/>
      <name val="Bariol Regular"/>
      <family val="3"/>
    </font>
    <font>
      <sz val="8"/>
      <color rgb="FF333333"/>
      <name val="Arial"/>
    </font>
    <font>
      <i/>
      <sz val="9"/>
      <color rgb="FF333333"/>
      <name val="Bariol Regular"/>
      <family val="3"/>
    </font>
    <font>
      <sz val="9"/>
      <color rgb="FFFF0000"/>
      <name val="Bariol Regular"/>
      <family val="3"/>
    </font>
    <font>
      <sz val="9"/>
      <color rgb="FF333333"/>
      <name val="Noto Sans"/>
      <family val="2"/>
    </font>
    <font>
      <sz val="11"/>
      <name val="Calibri"/>
      <family val="2"/>
    </font>
    <font>
      <sz val="11"/>
      <color rgb="FF333333"/>
      <name val="Bariol Regular"/>
      <family val="3"/>
    </font>
    <font>
      <sz val="10"/>
      <color rgb="FF333333"/>
      <name val="Arial"/>
    </font>
    <font>
      <sz val="9"/>
      <color rgb="FF000000"/>
      <name val="Bariol Regular"/>
      <family val="3"/>
    </font>
    <font>
      <sz val="10"/>
      <color rgb="FFFF0000"/>
      <name val="Bariol Regular"/>
      <family val="3"/>
    </font>
    <font>
      <sz val="1"/>
      <color rgb="FFFF0000"/>
      <name val="Bariol Regular"/>
      <family val="3"/>
    </font>
    <font>
      <sz val="1"/>
      <color rgb="FF333333"/>
      <name val="Bariol Regular"/>
      <family val="3"/>
    </font>
    <font>
      <i/>
      <sz val="11"/>
      <color rgb="FF333333"/>
      <name val="Bariol Regular"/>
      <family val="3"/>
    </font>
    <font>
      <b/>
      <sz val="12"/>
      <color rgb="FFFFFFFF"/>
      <name val="Bariol Regular"/>
      <family val="3"/>
    </font>
    <font>
      <i/>
      <sz val="10"/>
      <color rgb="FF303030"/>
      <name val="Bariol Regular"/>
      <family val="3"/>
    </font>
    <font>
      <i/>
      <sz val="10"/>
      <color rgb="FF000000"/>
      <name val="Bariol Regular"/>
      <family val="3"/>
    </font>
    <font>
      <b/>
      <i/>
      <sz val="10"/>
      <color rgb="FF0070C0"/>
      <name val="Bariol Regular"/>
      <family val="3"/>
    </font>
    <font>
      <b/>
      <sz val="10"/>
      <color rgb="FF1F497D"/>
      <name val="Bariol Regular"/>
      <family val="3"/>
    </font>
    <font>
      <sz val="10"/>
      <color rgb="FFFFFFFF"/>
      <name val="Bariol Regular"/>
      <family val="3"/>
    </font>
    <font>
      <sz val="9"/>
      <color rgb="FF333333"/>
      <name val="Arial"/>
    </font>
    <font>
      <sz val="10"/>
      <color theme="1"/>
      <name val="Bariol Regular"/>
      <family val="3"/>
    </font>
    <font>
      <u/>
      <sz val="9"/>
      <color theme="10"/>
      <name val="Arial"/>
    </font>
    <font>
      <sz val="9"/>
      <name val="Arial"/>
      <family val="2"/>
    </font>
    <font>
      <sz val="12"/>
      <color rgb="FFFFFFFF"/>
      <name val="Bariol Regular"/>
      <family val="3"/>
    </font>
  </fonts>
  <fills count="3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E89B90"/>
        <bgColor rgb="FFDB9991"/>
      </patternFill>
    </fill>
    <fill>
      <patternFill patternType="solid">
        <fgColor rgb="FFCCFFDB"/>
        <bgColor rgb="FFDCE7F4"/>
      </patternFill>
    </fill>
    <fill>
      <patternFill patternType="solid">
        <fgColor rgb="FFB4AEBE"/>
        <bgColor rgb="FFB2B2B2"/>
      </patternFill>
    </fill>
    <fill>
      <patternFill patternType="solid">
        <fgColor rgb="FFDCE7F4"/>
        <bgColor rgb="FFDDDDDD"/>
      </patternFill>
    </fill>
    <fill>
      <patternFill patternType="solid">
        <fgColor rgb="FFFFCDCE"/>
        <bgColor rgb="FFFFD7D7"/>
      </patternFill>
    </fill>
    <fill>
      <patternFill patternType="solid">
        <fgColor rgb="FF92B5E3"/>
        <bgColor rgb="FF83CAFF"/>
      </patternFill>
    </fill>
    <fill>
      <patternFill patternType="solid">
        <fgColor rgb="FFE89283"/>
        <bgColor rgb="FFE89B90"/>
      </patternFill>
    </fill>
    <fill>
      <patternFill patternType="solid">
        <fgColor rgb="FFF2DBDB"/>
        <bgColor rgb="FFF2DCDB"/>
      </patternFill>
    </fill>
    <fill>
      <patternFill patternType="solid">
        <fgColor rgb="FFFACFA9"/>
        <bgColor rgb="FFFFCDCE"/>
      </patternFill>
    </fill>
    <fill>
      <patternFill patternType="solid">
        <fgColor rgb="FF006ACB"/>
        <bgColor rgb="FF0070C0"/>
      </patternFill>
    </fill>
    <fill>
      <patternFill patternType="solid">
        <fgColor rgb="FFBF0041"/>
        <bgColor rgb="FFCB023E"/>
      </patternFill>
    </fill>
    <fill>
      <patternFill patternType="solid">
        <fgColor rgb="FFDB9991"/>
        <bgColor rgb="FFE89B90"/>
      </patternFill>
    </fill>
    <fill>
      <patternFill patternType="solid">
        <fgColor rgb="FF303030"/>
        <bgColor rgb="FF333333"/>
      </patternFill>
    </fill>
    <fill>
      <patternFill patternType="solid">
        <fgColor rgb="FF7F807B"/>
        <bgColor rgb="FF808080"/>
      </patternFill>
    </fill>
    <fill>
      <patternFill patternType="solid">
        <fgColor rgb="FF8B8B8B"/>
        <bgColor rgb="FF808080"/>
      </patternFill>
    </fill>
    <fill>
      <patternFill patternType="solid">
        <fgColor rgb="FFBCB8C1"/>
        <bgColor rgb="FFB3B3B3"/>
      </patternFill>
    </fill>
    <fill>
      <patternFill patternType="solid">
        <fgColor rgb="FFD20000"/>
        <bgColor rgb="FFC00000"/>
      </patternFill>
    </fill>
    <fill>
      <patternFill patternType="solid">
        <fgColor rgb="FFFFF7D0"/>
        <bgColor rgb="FFFFFECD"/>
      </patternFill>
    </fill>
    <fill>
      <patternFill patternType="solid">
        <fgColor rgb="FFFFFECD"/>
        <bgColor rgb="FFFFF7D0"/>
      </patternFill>
    </fill>
    <fill>
      <patternFill patternType="solid">
        <fgColor rgb="FF21575F"/>
        <bgColor rgb="FF16497E"/>
      </patternFill>
    </fill>
    <fill>
      <patternFill patternType="solid">
        <fgColor rgb="FFBF5427"/>
        <bgColor rgb="FFE16173"/>
      </patternFill>
    </fill>
    <fill>
      <patternFill patternType="solid">
        <fgColor rgb="FFFF6600"/>
        <bgColor rgb="FFFF420E"/>
      </patternFill>
    </fill>
    <fill>
      <patternFill patternType="solid">
        <fgColor rgb="FFFFFFFF"/>
        <bgColor rgb="FFF2F2F2"/>
      </patternFill>
    </fill>
    <fill>
      <patternFill patternType="solid">
        <fgColor rgb="FFCB023E"/>
        <bgColor rgb="FFBF0041"/>
      </patternFill>
    </fill>
    <fill>
      <patternFill patternType="solid">
        <fgColor rgb="FFF2F2F2"/>
        <bgColor rgb="FFEEEEEE"/>
      </patternFill>
    </fill>
    <fill>
      <patternFill patternType="solid">
        <fgColor rgb="FFF2DCDB"/>
        <bgColor rgb="FFF2DBDB"/>
      </patternFill>
    </fill>
    <fill>
      <patternFill patternType="solid">
        <fgColor rgb="FFDDDDDD"/>
        <bgColor rgb="FFD9D9D9"/>
      </patternFill>
    </fill>
    <fill>
      <patternFill patternType="solid">
        <fgColor rgb="FFEEEEEE"/>
        <bgColor rgb="FFF2F2F2"/>
      </patternFill>
    </fill>
    <fill>
      <patternFill patternType="solid">
        <fgColor rgb="FFF8E7E3"/>
        <bgColor rgb="FFEEEEEE"/>
      </patternFill>
    </fill>
    <fill>
      <patternFill patternType="solid">
        <fgColor rgb="FFCB023E"/>
        <bgColor rgb="FFCB023E"/>
      </patternFill>
    </fill>
    <fill>
      <patternFill patternType="solid">
        <fgColor rgb="FFB3B3B3"/>
        <bgColor rgb="FFB3B3B3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</fills>
  <borders count="27">
    <border>
      <left/>
      <right/>
      <top/>
      <bottom/>
      <diagonal/>
    </border>
    <border>
      <left style="double">
        <color rgb="FF002057"/>
      </left>
      <right style="double">
        <color rgb="FF002057"/>
      </right>
      <top style="double">
        <color rgb="FF002057"/>
      </top>
      <bottom style="double">
        <color rgb="FF002057"/>
      </bottom>
      <diagonal/>
    </border>
    <border>
      <left/>
      <right/>
      <top/>
      <bottom style="double">
        <color rgb="FFE89283"/>
      </bottom>
      <diagonal/>
    </border>
    <border>
      <left style="thin">
        <color rgb="FF7F807B"/>
      </left>
      <right style="thin">
        <color rgb="FF7F807B"/>
      </right>
      <top style="thin">
        <color rgb="FF7F807B"/>
      </top>
      <bottom style="thin">
        <color rgb="FF7F807B"/>
      </bottom>
      <diagonal/>
    </border>
    <border>
      <left style="thin">
        <color rgb="FFB4AEBE"/>
      </left>
      <right style="thin">
        <color rgb="FFB4AEBE"/>
      </right>
      <top style="thin">
        <color rgb="FFB4AEBE"/>
      </top>
      <bottom style="thin">
        <color rgb="FFB4AEBE"/>
      </bottom>
      <diagonal/>
    </border>
    <border>
      <left style="thin">
        <color rgb="FF002057"/>
      </left>
      <right style="thin">
        <color rgb="FF002057"/>
      </right>
      <top style="thin">
        <color rgb="FF002057"/>
      </top>
      <bottom style="thin">
        <color rgb="FF002057"/>
      </bottom>
      <diagonal/>
    </border>
    <border>
      <left/>
      <right/>
      <top style="thin">
        <color rgb="FF0B4F2D"/>
      </top>
      <bottom style="double">
        <color rgb="FF0B4F2D"/>
      </bottom>
      <diagonal/>
    </border>
    <border>
      <left/>
      <right/>
      <top/>
      <bottom style="thick">
        <color rgb="FF0B4F2D"/>
      </bottom>
      <diagonal/>
    </border>
    <border>
      <left/>
      <right/>
      <top/>
      <bottom style="thick">
        <color rgb="FFB4AEBE"/>
      </bottom>
      <diagonal/>
    </border>
    <border>
      <left/>
      <right/>
      <top/>
      <bottom style="medium">
        <color rgb="FF006ACB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CB023E"/>
      </left>
      <right style="hair">
        <color rgb="FFCB023E"/>
      </right>
      <top style="hair">
        <color rgb="FFCB023E"/>
      </top>
      <bottom style="hair">
        <color rgb="FFCB023E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CB023E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/>
      <bottom/>
      <diagonal/>
    </border>
    <border>
      <left style="hair">
        <color rgb="FFFFFFFF"/>
      </left>
      <right style="hair">
        <color rgb="FFFFFFFF"/>
      </right>
      <top style="hair">
        <color rgb="FFCB023E"/>
      </top>
      <bottom style="hair">
        <color rgb="FFFFFFFF"/>
      </bottom>
      <diagonal/>
    </border>
    <border>
      <left style="hair">
        <color rgb="FFF2F2F2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B023E"/>
      </left>
      <right style="thin">
        <color rgb="FFCB023E"/>
      </right>
      <top style="thin">
        <color rgb="FFCB023E"/>
      </top>
      <bottom style="thin">
        <color rgb="FFCB023E"/>
      </bottom>
      <diagonal/>
    </border>
    <border>
      <left/>
      <right/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2F2F2"/>
      </left>
      <right style="hair">
        <color rgb="FFCB023E"/>
      </right>
      <top style="hair">
        <color rgb="FFF2F2F2"/>
      </top>
      <bottom style="hair">
        <color rgb="FFF2F2F2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CB023E"/>
      </left>
      <right/>
      <top style="hair">
        <color rgb="FFCB023E"/>
      </top>
      <bottom style="hair">
        <color rgb="FFCB023E"/>
      </bottom>
      <diagonal/>
    </border>
  </borders>
  <cellStyleXfs count="135">
    <xf numFmtId="0" fontId="0" fillId="0" borderId="0"/>
    <xf numFmtId="168" fontId="1" fillId="0" borderId="0" applyBorder="0" applyProtection="0"/>
    <xf numFmtId="164" fontId="83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2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5" borderId="0" applyBorder="0" applyProtection="0"/>
    <xf numFmtId="0" fontId="3" fillId="8" borderId="0" applyBorder="0" applyProtection="0"/>
    <xf numFmtId="0" fontId="3" fillId="11" borderId="0" applyBorder="0" applyProtection="0"/>
    <xf numFmtId="0" fontId="4" fillId="12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13" borderId="0" applyBorder="0" applyProtection="0"/>
    <xf numFmtId="0" fontId="4" fillId="2" borderId="0" applyBorder="0" applyProtection="0"/>
    <xf numFmtId="0" fontId="4" fillId="14" borderId="0" applyBorder="0" applyProtection="0"/>
    <xf numFmtId="0" fontId="5" fillId="15" borderId="0" applyBorder="0" applyProtection="0"/>
    <xf numFmtId="0" fontId="6" fillId="15" borderId="0"/>
    <xf numFmtId="0" fontId="5" fillId="16" borderId="0" applyBorder="0" applyProtection="0"/>
    <xf numFmtId="0" fontId="6" fillId="16" borderId="0"/>
    <xf numFmtId="0" fontId="7" fillId="2" borderId="0" applyBorder="0" applyProtection="0"/>
    <xf numFmtId="0" fontId="8" fillId="2" borderId="0"/>
    <xf numFmtId="0" fontId="7" fillId="0" borderId="0" applyBorder="0" applyProtection="0"/>
    <xf numFmtId="0" fontId="8" fillId="0" borderId="0"/>
    <xf numFmtId="0" fontId="9" fillId="7" borderId="0" applyBorder="0" applyProtection="0"/>
    <xf numFmtId="0" fontId="10" fillId="7" borderId="0"/>
    <xf numFmtId="0" fontId="11" fillId="4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>
      <alignment horizontal="left"/>
    </xf>
    <xf numFmtId="0" fontId="13" fillId="17" borderId="1" applyProtection="0"/>
    <xf numFmtId="0" fontId="14" fillId="0" borderId="2" applyProtection="0"/>
    <xf numFmtId="0" fontId="15" fillId="18" borderId="3" applyProtection="0"/>
    <xf numFmtId="0" fontId="16" fillId="0" borderId="0" applyBorder="0" applyProtection="0"/>
    <xf numFmtId="0" fontId="17" fillId="7" borderId="3" applyProtection="0"/>
    <xf numFmtId="0" fontId="18" fillId="19" borderId="0" applyBorder="0" applyProtection="0"/>
    <xf numFmtId="0" fontId="19" fillId="19" borderId="0"/>
    <xf numFmtId="0" fontId="20" fillId="0" borderId="0" applyBorder="0" applyProtection="0"/>
    <xf numFmtId="0" fontId="21" fillId="0" borderId="0"/>
    <xf numFmtId="0" fontId="22" fillId="4" borderId="0" applyBorder="0" applyProtection="0"/>
    <xf numFmtId="0" fontId="23" fillId="4" borderId="0"/>
    <xf numFmtId="0" fontId="24" fillId="0" borderId="0"/>
    <xf numFmtId="0" fontId="25" fillId="0" borderId="0" applyBorder="0" applyProtection="0"/>
    <xf numFmtId="0" fontId="26" fillId="0" borderId="0"/>
    <xf numFmtId="0" fontId="27" fillId="0" borderId="0" applyBorder="0" applyProtection="0"/>
    <xf numFmtId="0" fontId="28" fillId="0" borderId="0"/>
    <xf numFmtId="0" fontId="29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/>
    <xf numFmtId="0" fontId="33" fillId="3" borderId="0" applyBorder="0" applyProtection="0"/>
    <xf numFmtId="165" fontId="34" fillId="0" borderId="0" applyBorder="0" applyProtection="0"/>
    <xf numFmtId="166" fontId="35" fillId="0" borderId="0" applyBorder="0" applyProtection="0"/>
    <xf numFmtId="166" fontId="35" fillId="0" borderId="0" applyBorder="0" applyProtection="0"/>
    <xf numFmtId="166" fontId="34" fillId="0" borderId="0" applyBorder="0" applyProtection="0"/>
    <xf numFmtId="166" fontId="3" fillId="0" borderId="0" applyBorder="0" applyProtection="0"/>
    <xf numFmtId="166" fontId="34" fillId="0" borderId="0" applyBorder="0" applyProtection="0"/>
    <xf numFmtId="165" fontId="34" fillId="0" borderId="0" applyBorder="0" applyProtection="0"/>
    <xf numFmtId="167" fontId="3" fillId="0" borderId="0" applyBorder="0" applyProtection="0"/>
    <xf numFmtId="167" fontId="35" fillId="0" borderId="0" applyBorder="0" applyProtection="0"/>
    <xf numFmtId="167" fontId="35" fillId="0" borderId="0" applyBorder="0" applyProtection="0"/>
    <xf numFmtId="167" fontId="3" fillId="0" borderId="0" applyBorder="0" applyProtection="0"/>
    <xf numFmtId="167" fontId="3" fillId="0" borderId="0" applyBorder="0" applyProtection="0"/>
    <xf numFmtId="167" fontId="34" fillId="0" borderId="0" applyBorder="0" applyProtection="0"/>
    <xf numFmtId="167" fontId="3" fillId="0" borderId="0" applyBorder="0" applyProtection="0"/>
    <xf numFmtId="167" fontId="34" fillId="0" borderId="0" applyBorder="0" applyProtection="0"/>
    <xf numFmtId="167" fontId="34" fillId="0" borderId="0" applyBorder="0" applyProtection="0"/>
    <xf numFmtId="167" fontId="34" fillId="0" borderId="0" applyBorder="0" applyProtection="0"/>
    <xf numFmtId="0" fontId="36" fillId="20" borderId="0" applyBorder="0" applyProtection="0"/>
    <xf numFmtId="0" fontId="37" fillId="21" borderId="0"/>
    <xf numFmtId="0" fontId="35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5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4" fillId="0" borderId="0"/>
    <xf numFmtId="0" fontId="35" fillId="21" borderId="4" applyProtection="0"/>
    <xf numFmtId="0" fontId="39" fillId="21" borderId="3" applyProtection="0"/>
    <xf numFmtId="0" fontId="2" fillId="21" borderId="3"/>
    <xf numFmtId="168" fontId="3" fillId="0" borderId="0"/>
    <xf numFmtId="168" fontId="3" fillId="0" borderId="0" applyBorder="0" applyProtection="0"/>
    <xf numFmtId="0" fontId="8" fillId="0" borderId="0" applyBorder="0" applyProtection="0"/>
    <xf numFmtId="0" fontId="40" fillId="18" borderId="5" applyProtection="0"/>
    <xf numFmtId="0" fontId="34" fillId="0" borderId="0" applyBorder="0" applyProtection="0"/>
    <xf numFmtId="0" fontId="38" fillId="0" borderId="0"/>
    <xf numFmtId="0" fontId="34" fillId="0" borderId="0" applyBorder="0" applyProtection="0"/>
    <xf numFmtId="0" fontId="38" fillId="0" borderId="0"/>
    <xf numFmtId="0" fontId="41" fillId="0" borderId="0" applyBorder="0" applyProtection="0"/>
    <xf numFmtId="0" fontId="42" fillId="0" borderId="0" applyBorder="0" applyProtection="0"/>
    <xf numFmtId="0" fontId="43" fillId="0" borderId="6" applyProtection="0"/>
    <xf numFmtId="0" fontId="8" fillId="0" borderId="0" applyBorder="0" applyProtection="0">
      <alignment horizontal="left"/>
    </xf>
    <xf numFmtId="0" fontId="44" fillId="0" borderId="7" applyProtection="0"/>
    <xf numFmtId="0" fontId="45" fillId="0" borderId="8" applyProtection="0"/>
    <xf numFmtId="0" fontId="16" fillId="0" borderId="9" applyProtection="0"/>
    <xf numFmtId="0" fontId="46" fillId="0" borderId="0" applyBorder="0" applyProtection="0"/>
    <xf numFmtId="0" fontId="12" fillId="0" borderId="0" applyBorder="0" applyProtection="0"/>
    <xf numFmtId="0" fontId="9" fillId="0" borderId="0" applyBorder="0" applyProtection="0"/>
    <xf numFmtId="0" fontId="10" fillId="0" borderId="0"/>
    <xf numFmtId="0" fontId="4" fillId="22" borderId="0" applyBorder="0" applyProtection="0"/>
    <xf numFmtId="0" fontId="4" fillId="19" borderId="0" applyBorder="0" applyProtection="0"/>
    <xf numFmtId="0" fontId="4" fillId="7" borderId="0" applyBorder="0" applyProtection="0"/>
    <xf numFmtId="0" fontId="4" fillId="13" borderId="0" applyBorder="0" applyProtection="0"/>
    <xf numFmtId="0" fontId="4" fillId="2" borderId="0" applyBorder="0" applyProtection="0"/>
    <xf numFmtId="0" fontId="4" fillId="23" borderId="0" applyBorder="0" applyProtection="0"/>
    <xf numFmtId="168" fontId="47" fillId="0" borderId="0" applyBorder="0" applyProtection="0"/>
    <xf numFmtId="0" fontId="2" fillId="0" borderId="0" applyBorder="0" applyProtection="0"/>
    <xf numFmtId="0" fontId="2" fillId="0" borderId="0" applyBorder="0" applyProtection="0">
      <alignment horizontal="left"/>
    </xf>
    <xf numFmtId="0" fontId="2" fillId="0" borderId="0" applyBorder="0" applyProtection="0"/>
    <xf numFmtId="0" fontId="48" fillId="0" borderId="0" applyBorder="0" applyProtection="0"/>
    <xf numFmtId="0" fontId="2" fillId="24" borderId="0" applyProtection="0"/>
    <xf numFmtId="0" fontId="48" fillId="0" borderId="0" applyBorder="0" applyProtection="0">
      <alignment horizontal="left"/>
    </xf>
    <xf numFmtId="0" fontId="2" fillId="0" borderId="0" applyBorder="0" applyProtection="0"/>
    <xf numFmtId="0" fontId="85" fillId="0" borderId="0" applyNumberFormat="0" applyFill="0" applyBorder="0" applyAlignment="0" applyProtection="0"/>
  </cellStyleXfs>
  <cellXfs count="223">
    <xf numFmtId="0" fontId="0" fillId="0" borderId="0" xfId="0"/>
    <xf numFmtId="0" fontId="54" fillId="26" borderId="17" xfId="0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horizontal="left" vertical="center" wrapText="1"/>
    </xf>
    <xf numFmtId="0" fontId="54" fillId="26" borderId="0" xfId="0" applyFont="1" applyFill="1" applyAlignment="1">
      <alignment horizontal="center" vertical="center" wrapText="1"/>
    </xf>
    <xf numFmtId="3" fontId="52" fillId="29" borderId="11" xfId="0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2" fillId="28" borderId="11" xfId="0" applyFont="1" applyFill="1" applyBorder="1" applyAlignment="1">
      <alignment horizontal="left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2" fillId="25" borderId="0" xfId="0" applyFont="1" applyFill="1"/>
    <xf numFmtId="169" fontId="52" fillId="25" borderId="10" xfId="2" applyNumberFormat="1" applyFont="1" applyFill="1" applyBorder="1" applyAlignment="1" applyProtection="1">
      <alignment horizontal="left"/>
    </xf>
    <xf numFmtId="169" fontId="52" fillId="0" borderId="0" xfId="2" applyNumberFormat="1" applyFont="1" applyProtection="1"/>
    <xf numFmtId="0" fontId="54" fillId="0" borderId="0" xfId="0" applyFont="1" applyAlignment="1">
      <alignment horizontal="center" vertical="center"/>
    </xf>
    <xf numFmtId="3" fontId="55" fillId="0" borderId="0" xfId="0" applyNumberFormat="1" applyFont="1"/>
    <xf numFmtId="170" fontId="56" fillId="0" borderId="0" xfId="2" applyNumberFormat="1" applyFont="1"/>
    <xf numFmtId="0" fontId="54" fillId="26" borderId="10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3" fontId="52" fillId="0" borderId="0" xfId="0" applyNumberFormat="1" applyFont="1"/>
    <xf numFmtId="170" fontId="57" fillId="0" borderId="0" xfId="2" applyNumberFormat="1" applyFont="1"/>
    <xf numFmtId="3" fontId="55" fillId="27" borderId="11" xfId="0" applyNumberFormat="1" applyFont="1" applyFill="1" applyBorder="1"/>
    <xf numFmtId="3" fontId="55" fillId="27" borderId="11" xfId="2" applyNumberFormat="1" applyFont="1" applyFill="1" applyBorder="1" applyProtection="1"/>
    <xf numFmtId="0" fontId="52" fillId="0" borderId="11" xfId="0" applyFont="1" applyBorder="1"/>
    <xf numFmtId="3" fontId="52" fillId="27" borderId="11" xfId="0" applyNumberFormat="1" applyFont="1" applyFill="1" applyBorder="1"/>
    <xf numFmtId="171" fontId="52" fillId="0" borderId="0" xfId="0" applyNumberFormat="1" applyFont="1"/>
    <xf numFmtId="10" fontId="52" fillId="0" borderId="0" xfId="0" applyNumberFormat="1" applyFont="1"/>
    <xf numFmtId="0" fontId="58" fillId="0" borderId="0" xfId="0" applyFont="1"/>
    <xf numFmtId="0" fontId="59" fillId="0" borderId="0" xfId="0" applyFont="1"/>
    <xf numFmtId="0" fontId="60" fillId="26" borderId="0" xfId="0" applyFont="1" applyFill="1" applyAlignment="1">
      <alignment vertical="center" wrapText="1"/>
    </xf>
    <xf numFmtId="0" fontId="60" fillId="26" borderId="0" xfId="0" applyFont="1" applyFill="1" applyAlignment="1">
      <alignment horizontal="center" vertical="center" wrapText="1"/>
    </xf>
    <xf numFmtId="0" fontId="50" fillId="0" borderId="11" xfId="0" applyFont="1" applyBorder="1"/>
    <xf numFmtId="3" fontId="49" fillId="0" borderId="11" xfId="0" applyNumberFormat="1" applyFont="1" applyBorder="1"/>
    <xf numFmtId="0" fontId="62" fillId="0" borderId="0" xfId="0" applyFont="1" applyAlignment="1">
      <alignment horizontal="center" vertical="center" wrapText="1"/>
    </xf>
    <xf numFmtId="0" fontId="63" fillId="0" borderId="0" xfId="0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49" fillId="0" borderId="11" xfId="0" applyFont="1" applyBorder="1"/>
    <xf numFmtId="0" fontId="64" fillId="0" borderId="0" xfId="0" applyFont="1"/>
    <xf numFmtId="0" fontId="52" fillId="0" borderId="0" xfId="0" applyFont="1" applyAlignment="1">
      <alignment horizontal="left"/>
    </xf>
    <xf numFmtId="0" fontId="54" fillId="0" borderId="0" xfId="0" applyFont="1" applyAlignment="1">
      <alignment horizontal="center" vertical="center" wrapText="1"/>
    </xf>
    <xf numFmtId="0" fontId="54" fillId="26" borderId="0" xfId="0" applyFont="1" applyFill="1" applyAlignment="1">
      <alignment horizontal="left" vertical="center" wrapText="1"/>
    </xf>
    <xf numFmtId="171" fontId="52" fillId="27" borderId="11" xfId="1" applyNumberFormat="1" applyFont="1" applyFill="1" applyBorder="1" applyAlignment="1" applyProtection="1">
      <alignment horizontal="center"/>
    </xf>
    <xf numFmtId="0" fontId="52" fillId="0" borderId="12" xfId="0" applyFont="1" applyBorder="1" applyAlignment="1">
      <alignment horizontal="left" vertical="center" wrapText="1"/>
    </xf>
    <xf numFmtId="3" fontId="52" fillId="27" borderId="11" xfId="0" applyNumberFormat="1" applyFont="1" applyFill="1" applyBorder="1" applyAlignment="1">
      <alignment horizontal="right"/>
    </xf>
    <xf numFmtId="0" fontId="53" fillId="0" borderId="0" xfId="0" applyFont="1" applyAlignment="1">
      <alignment horizontal="left"/>
    </xf>
    <xf numFmtId="0" fontId="65" fillId="0" borderId="0" xfId="0" applyFont="1"/>
    <xf numFmtId="0" fontId="49" fillId="0" borderId="0" xfId="0" applyFont="1" applyAlignment="1">
      <alignment wrapText="1"/>
    </xf>
    <xf numFmtId="0" fontId="66" fillId="0" borderId="0" xfId="0" applyFont="1" applyAlignment="1">
      <alignment horizontal="left"/>
    </xf>
    <xf numFmtId="0" fontId="67" fillId="0" borderId="0" xfId="0" applyFont="1"/>
    <xf numFmtId="0" fontId="49" fillId="0" borderId="0" xfId="0" applyFont="1" applyAlignment="1">
      <alignment horizontal="left"/>
    </xf>
    <xf numFmtId="0" fontId="60" fillId="26" borderId="13" xfId="0" applyFont="1" applyFill="1" applyBorder="1" applyAlignment="1">
      <alignment horizontal="center" vertical="center" wrapText="1"/>
    </xf>
    <xf numFmtId="0" fontId="60" fillId="26" borderId="10" xfId="0" applyFont="1" applyFill="1" applyBorder="1" applyAlignment="1">
      <alignment horizontal="center" vertical="center" wrapText="1"/>
    </xf>
    <xf numFmtId="173" fontId="49" fillId="27" borderId="11" xfId="0" applyNumberFormat="1" applyFont="1" applyFill="1" applyBorder="1" applyAlignment="1">
      <alignment horizontal="left" vertical="center" wrapText="1"/>
    </xf>
    <xf numFmtId="3" fontId="49" fillId="27" borderId="11" xfId="0" applyNumberFormat="1" applyFont="1" applyFill="1" applyBorder="1" applyAlignment="1">
      <alignment horizontal="right" vertical="center" wrapText="1"/>
    </xf>
    <xf numFmtId="3" fontId="52" fillId="27" borderId="11" xfId="0" applyNumberFormat="1" applyFont="1" applyFill="1" applyBorder="1" applyAlignment="1">
      <alignment vertical="center"/>
    </xf>
    <xf numFmtId="171" fontId="49" fillId="0" borderId="0" xfId="0" applyNumberFormat="1" applyFont="1"/>
    <xf numFmtId="3" fontId="52" fillId="0" borderId="0" xfId="0" applyNumberFormat="1" applyFont="1" applyAlignment="1">
      <alignment horizontal="left" vertical="center"/>
    </xf>
    <xf numFmtId="0" fontId="50" fillId="0" borderId="12" xfId="0" applyFont="1" applyBorder="1" applyAlignment="1">
      <alignment horizontal="right" vertical="center" wrapText="1"/>
    </xf>
    <xf numFmtId="174" fontId="50" fillId="27" borderId="12" xfId="0" applyNumberFormat="1" applyFont="1" applyFill="1" applyBorder="1" applyAlignment="1">
      <alignment horizontal="right" vertical="center"/>
    </xf>
    <xf numFmtId="0" fontId="49" fillId="0" borderId="12" xfId="0" applyFont="1" applyBorder="1" applyAlignment="1">
      <alignment horizontal="right" vertical="center" wrapText="1"/>
    </xf>
    <xf numFmtId="174" fontId="49" fillId="27" borderId="12" xfId="0" applyNumberFormat="1" applyFont="1" applyFill="1" applyBorder="1" applyAlignment="1">
      <alignment horizontal="right" vertical="center"/>
    </xf>
    <xf numFmtId="174" fontId="49" fillId="27" borderId="12" xfId="0" applyNumberFormat="1" applyFont="1" applyFill="1" applyBorder="1" applyAlignment="1">
      <alignment horizontal="center" vertical="center"/>
    </xf>
    <xf numFmtId="0" fontId="60" fillId="26" borderId="10" xfId="0" applyFont="1" applyFill="1" applyBorder="1" applyAlignment="1">
      <alignment horizontal="right" vertical="center" wrapText="1"/>
    </xf>
    <xf numFmtId="174" fontId="60" fillId="26" borderId="10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3" fontId="49" fillId="0" borderId="0" xfId="0" applyNumberFormat="1" applyFont="1"/>
    <xf numFmtId="0" fontId="49" fillId="0" borderId="0" xfId="0" applyFont="1" applyAlignment="1">
      <alignment vertical="center"/>
    </xf>
    <xf numFmtId="0" fontId="52" fillId="28" borderId="11" xfId="0" applyFont="1" applyFill="1" applyBorder="1" applyAlignment="1">
      <alignment horizontal="right" vertical="center" wrapText="1"/>
    </xf>
    <xf numFmtId="3" fontId="49" fillId="27" borderId="11" xfId="0" applyNumberFormat="1" applyFont="1" applyFill="1" applyBorder="1" applyAlignment="1">
      <alignment horizontal="right" vertical="center"/>
    </xf>
    <xf numFmtId="174" fontId="49" fillId="27" borderId="11" xfId="0" applyNumberFormat="1" applyFont="1" applyFill="1" applyBorder="1" applyAlignment="1">
      <alignment horizontal="right" vertical="center"/>
    </xf>
    <xf numFmtId="175" fontId="49" fillId="27" borderId="11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left" wrapText="1"/>
    </xf>
    <xf numFmtId="0" fontId="54" fillId="26" borderId="10" xfId="0" applyFont="1" applyFill="1" applyBorder="1" applyAlignment="1">
      <alignment horizontal="center" vertical="center" wrapText="1"/>
    </xf>
    <xf numFmtId="3" fontId="52" fillId="29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54" fillId="26" borderId="14" xfId="0" applyFont="1" applyFill="1" applyBorder="1" applyAlignment="1">
      <alignment horizontal="right" vertical="center" wrapText="1"/>
    </xf>
    <xf numFmtId="3" fontId="54" fillId="26" borderId="14" xfId="0" applyNumberFormat="1" applyFont="1" applyFill="1" applyBorder="1" applyAlignment="1">
      <alignment horizontal="right" vertical="center" wrapText="1"/>
    </xf>
    <xf numFmtId="3" fontId="52" fillId="29" borderId="11" xfId="0" applyNumberFormat="1" applyFont="1" applyFill="1" applyBorder="1" applyAlignment="1">
      <alignment horizontal="center" vertical="center"/>
    </xf>
    <xf numFmtId="171" fontId="52" fillId="27" borderId="11" xfId="0" applyNumberFormat="1" applyFont="1" applyFill="1" applyBorder="1" applyAlignment="1">
      <alignment horizontal="right" vertical="center"/>
    </xf>
    <xf numFmtId="3" fontId="49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60" fillId="26" borderId="12" xfId="0" applyFont="1" applyFill="1" applyBorder="1" applyAlignment="1">
      <alignment horizontal="center" vertical="center" wrapText="1"/>
    </xf>
    <xf numFmtId="0" fontId="61" fillId="28" borderId="11" xfId="0" applyFont="1" applyFill="1" applyBorder="1" applyAlignment="1">
      <alignment horizontal="left" vertical="center" wrapText="1"/>
    </xf>
    <xf numFmtId="3" fontId="70" fillId="27" borderId="11" xfId="0" applyNumberFormat="1" applyFont="1" applyFill="1" applyBorder="1" applyAlignment="1">
      <alignment horizontal="center" vertical="center"/>
    </xf>
    <xf numFmtId="3" fontId="60" fillId="26" borderId="12" xfId="0" applyNumberFormat="1" applyFont="1" applyFill="1" applyBorder="1" applyAlignment="1">
      <alignment horizontal="center" vertical="center" wrapText="1"/>
    </xf>
    <xf numFmtId="0" fontId="54" fillId="26" borderId="12" xfId="0" applyFont="1" applyFill="1" applyBorder="1" applyAlignment="1">
      <alignment horizontal="center" vertical="center" wrapText="1"/>
    </xf>
    <xf numFmtId="0" fontId="71" fillId="0" borderId="0" xfId="0" applyFont="1"/>
    <xf numFmtId="0" fontId="55" fillId="28" borderId="11" xfId="0" applyFont="1" applyFill="1" applyBorder="1" applyAlignment="1">
      <alignment horizontal="right" vertical="center" wrapText="1"/>
    </xf>
    <xf numFmtId="0" fontId="52" fillId="27" borderId="11" xfId="0" applyFont="1" applyFill="1" applyBorder="1" applyAlignment="1">
      <alignment horizontal="left" vertical="center" wrapText="1"/>
    </xf>
    <xf numFmtId="3" fontId="52" fillId="27" borderId="11" xfId="0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50" fillId="28" borderId="11" xfId="0" applyFont="1" applyFill="1" applyBorder="1" applyAlignment="1">
      <alignment horizontal="right" vertical="center" wrapText="1"/>
    </xf>
    <xf numFmtId="3" fontId="49" fillId="0" borderId="0" xfId="0" applyNumberFormat="1" applyFont="1"/>
    <xf numFmtId="0" fontId="76" fillId="0" borderId="0" xfId="0" applyFont="1" applyAlignment="1">
      <alignment horizontal="left"/>
    </xf>
    <xf numFmtId="3" fontId="52" fillId="0" borderId="11" xfId="0" applyNumberFormat="1" applyFont="1" applyBorder="1"/>
    <xf numFmtId="3" fontId="52" fillId="30" borderId="11" xfId="0" applyNumberFormat="1" applyFont="1" applyFill="1" applyBorder="1"/>
    <xf numFmtId="0" fontId="54" fillId="26" borderId="16" xfId="0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wrapText="1"/>
    </xf>
    <xf numFmtId="0" fontId="52" fillId="0" borderId="0" xfId="0" applyFont="1" applyAlignment="1">
      <alignment horizontal="left" wrapText="1"/>
    </xf>
    <xf numFmtId="0" fontId="55" fillId="0" borderId="0" xfId="0" applyFont="1"/>
    <xf numFmtId="0" fontId="61" fillId="0" borderId="0" xfId="0" applyFont="1"/>
    <xf numFmtId="0" fontId="77" fillId="26" borderId="10" xfId="0" applyFont="1" applyFill="1" applyBorder="1" applyAlignment="1">
      <alignment horizontal="center" vertical="center" wrapText="1"/>
    </xf>
    <xf numFmtId="3" fontId="70" fillId="0" borderId="11" xfId="0" applyNumberFormat="1" applyFont="1" applyBorder="1" applyAlignment="1">
      <alignment vertical="center"/>
    </xf>
    <xf numFmtId="3" fontId="70" fillId="27" borderId="11" xfId="0" applyNumberFormat="1" applyFont="1" applyFill="1" applyBorder="1" applyAlignment="1">
      <alignment vertical="center" wrapText="1"/>
    </xf>
    <xf numFmtId="0" fontId="78" fillId="0" borderId="0" xfId="0" applyFont="1"/>
    <xf numFmtId="0" fontId="54" fillId="26" borderId="1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3" fontId="55" fillId="0" borderId="0" xfId="0" applyNumberFormat="1" applyFont="1" applyAlignment="1">
      <alignment horizontal="center" vertical="center"/>
    </xf>
    <xf numFmtId="3" fontId="49" fillId="0" borderId="0" xfId="0" applyNumberFormat="1" applyFont="1" applyAlignment="1">
      <alignment horizontal="left" vertical="center"/>
    </xf>
    <xf numFmtId="3" fontId="52" fillId="0" borderId="11" xfId="0" applyNumberFormat="1" applyFont="1" applyBorder="1" applyAlignment="1">
      <alignment horizontal="center" vertical="center"/>
    </xf>
    <xf numFmtId="3" fontId="54" fillId="26" borderId="10" xfId="0" applyNumberFormat="1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54" fillId="26" borderId="11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right" vertical="center" wrapText="1"/>
    </xf>
    <xf numFmtId="0" fontId="68" fillId="0" borderId="0" xfId="0" applyFont="1"/>
    <xf numFmtId="0" fontId="52" fillId="0" borderId="21" xfId="0" applyFont="1" applyBorder="1"/>
    <xf numFmtId="3" fontId="52" fillId="0" borderId="11" xfId="0" applyNumberFormat="1" applyFont="1" applyBorder="1" applyAlignment="1">
      <alignment vertical="center" wrapText="1"/>
    </xf>
    <xf numFmtId="3" fontId="52" fillId="29" borderId="11" xfId="0" applyNumberFormat="1" applyFont="1" applyFill="1" applyBorder="1" applyAlignment="1">
      <alignment vertical="center" wrapText="1"/>
    </xf>
    <xf numFmtId="3" fontId="52" fillId="29" borderId="11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wrapText="1"/>
    </xf>
    <xf numFmtId="0" fontId="52" fillId="0" borderId="11" xfId="0" applyFont="1" applyBorder="1" applyAlignment="1">
      <alignment horizontal="left" vertical="center" wrapText="1"/>
    </xf>
    <xf numFmtId="0" fontId="52" fillId="27" borderId="11" xfId="0" applyFont="1" applyFill="1" applyBorder="1" applyAlignment="1">
      <alignment horizontal="center" vertical="center" wrapText="1"/>
    </xf>
    <xf numFmtId="171" fontId="52" fillId="27" borderId="11" xfId="0" applyNumberFormat="1" applyFont="1" applyFill="1" applyBorder="1" applyAlignment="1">
      <alignment horizontal="center" vertical="center" wrapText="1"/>
    </xf>
    <xf numFmtId="0" fontId="52" fillId="29" borderId="11" xfId="0" applyFont="1" applyFill="1" applyBorder="1" applyAlignment="1">
      <alignment horizontal="left" vertical="center" wrapText="1"/>
    </xf>
    <xf numFmtId="171" fontId="52" fillId="29" borderId="11" xfId="0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horizontal="left"/>
    </xf>
    <xf numFmtId="171" fontId="52" fillId="0" borderId="0" xfId="0" applyNumberFormat="1" applyFont="1" applyAlignment="1">
      <alignment wrapText="1"/>
    </xf>
    <xf numFmtId="168" fontId="52" fillId="27" borderId="11" xfId="0" applyNumberFormat="1" applyFont="1" applyFill="1" applyBorder="1" applyAlignment="1">
      <alignment horizontal="center" vertical="center" wrapText="1"/>
    </xf>
    <xf numFmtId="171" fontId="54" fillId="26" borderId="11" xfId="0" applyNumberFormat="1" applyFont="1" applyFill="1" applyBorder="1" applyAlignment="1">
      <alignment horizontal="center" vertical="center" wrapText="1"/>
    </xf>
    <xf numFmtId="168" fontId="54" fillId="26" borderId="11" xfId="0" applyNumberFormat="1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0" fillId="0" borderId="11" xfId="0" applyFont="1" applyBorder="1" applyAlignment="1">
      <alignment horizontal="center" vertical="center" wrapText="1"/>
    </xf>
    <xf numFmtId="3" fontId="70" fillId="27" borderId="11" xfId="0" applyNumberFormat="1" applyFont="1" applyFill="1" applyBorder="1" applyAlignment="1">
      <alignment horizontal="center" vertical="center" wrapText="1"/>
    </xf>
    <xf numFmtId="3" fontId="77" fillId="26" borderId="10" xfId="0" applyNumberFormat="1" applyFont="1" applyFill="1" applyBorder="1" applyAlignment="1">
      <alignment horizontal="center" vertical="center" wrapText="1"/>
    </xf>
    <xf numFmtId="10" fontId="49" fillId="0" borderId="0" xfId="0" applyNumberFormat="1" applyFont="1"/>
    <xf numFmtId="171" fontId="52" fillId="0" borderId="11" xfId="0" applyNumberFormat="1" applyFont="1" applyBorder="1" applyAlignment="1">
      <alignment horizontal="center" vertical="center" wrapText="1"/>
    </xf>
    <xf numFmtId="171" fontId="54" fillId="26" borderId="10" xfId="0" applyNumberFormat="1" applyFont="1" applyFill="1" applyBorder="1" applyAlignment="1">
      <alignment horizontal="center" vertical="center" wrapText="1"/>
    </xf>
    <xf numFmtId="176" fontId="52" fillId="27" borderId="11" xfId="0" applyNumberFormat="1" applyFont="1" applyFill="1" applyBorder="1" applyAlignment="1">
      <alignment horizontal="center" vertical="center" wrapText="1"/>
    </xf>
    <xf numFmtId="9" fontId="52" fillId="27" borderId="11" xfId="0" applyNumberFormat="1" applyFont="1" applyFill="1" applyBorder="1" applyAlignment="1">
      <alignment horizontal="center" vertical="center" wrapText="1"/>
    </xf>
    <xf numFmtId="176" fontId="52" fillId="0" borderId="11" xfId="0" applyNumberFormat="1" applyFont="1" applyBorder="1" applyAlignment="1">
      <alignment horizontal="center" vertical="center" wrapText="1"/>
    </xf>
    <xf numFmtId="176" fontId="54" fillId="26" borderId="10" xfId="0" applyNumberFormat="1" applyFont="1" applyFill="1" applyBorder="1" applyAlignment="1">
      <alignment horizontal="center" vertical="center" wrapText="1"/>
    </xf>
    <xf numFmtId="172" fontId="54" fillId="26" borderId="10" xfId="0" applyNumberFormat="1" applyFont="1" applyFill="1" applyBorder="1" applyAlignment="1">
      <alignment horizontal="center" vertical="center" wrapText="1"/>
    </xf>
    <xf numFmtId="172" fontId="52" fillId="27" borderId="11" xfId="0" applyNumberFormat="1" applyFont="1" applyFill="1" applyBorder="1" applyAlignment="1">
      <alignment horizontal="center" vertical="center" wrapText="1"/>
    </xf>
    <xf numFmtId="168" fontId="54" fillId="26" borderId="10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7" fillId="0" borderId="0" xfId="0" applyFont="1" applyAlignment="1">
      <alignment horizontal="left" vertical="center"/>
    </xf>
    <xf numFmtId="0" fontId="55" fillId="0" borderId="0" xfId="0" applyFont="1" applyAlignment="1">
      <alignment horizontal="justify"/>
    </xf>
    <xf numFmtId="3" fontId="55" fillId="0" borderId="0" xfId="0" applyNumberFormat="1" applyFont="1" applyAlignment="1">
      <alignment horizontal="justify"/>
    </xf>
    <xf numFmtId="0" fontId="52" fillId="0" borderId="0" xfId="0" applyFont="1" applyAlignment="1">
      <alignment horizontal="justify"/>
    </xf>
    <xf numFmtId="0" fontId="81" fillId="0" borderId="0" xfId="0" applyFont="1" applyAlignment="1">
      <alignment horizontal="justify"/>
    </xf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3" fontId="82" fillId="26" borderId="10" xfId="0" applyNumberFormat="1" applyFont="1" applyFill="1" applyBorder="1" applyAlignment="1">
      <alignment horizontal="center" vertical="center" wrapText="1"/>
    </xf>
    <xf numFmtId="0" fontId="82" fillId="26" borderId="22" xfId="0" applyFont="1" applyFill="1" applyBorder="1" applyAlignment="1">
      <alignment horizontal="center" vertical="center" wrapText="1"/>
    </xf>
    <xf numFmtId="0" fontId="82" fillId="26" borderId="10" xfId="0" applyFont="1" applyFill="1" applyBorder="1" applyAlignment="1">
      <alignment horizontal="center" vertical="center" wrapText="1"/>
    </xf>
    <xf numFmtId="0" fontId="82" fillId="26" borderId="23" xfId="0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horizontal="right" vertical="center" wrapText="1"/>
    </xf>
    <xf numFmtId="3" fontId="55" fillId="27" borderId="11" xfId="0" applyNumberFormat="1" applyFont="1" applyFill="1" applyBorder="1" applyAlignment="1">
      <alignment horizontal="right" vertical="center" wrapText="1"/>
    </xf>
    <xf numFmtId="0" fontId="55" fillId="27" borderId="11" xfId="0" applyFont="1" applyFill="1" applyBorder="1" applyAlignment="1">
      <alignment horizontal="left" vertical="center" wrapText="1"/>
    </xf>
    <xf numFmtId="0" fontId="54" fillId="26" borderId="0" xfId="0" applyFont="1" applyFill="1" applyAlignment="1">
      <alignment horizontal="center" wrapText="1"/>
    </xf>
    <xf numFmtId="0" fontId="54" fillId="26" borderId="0" xfId="0" applyFont="1" applyFill="1" applyAlignment="1">
      <alignment horizontal="center" vertical="center"/>
    </xf>
    <xf numFmtId="0" fontId="54" fillId="26" borderId="0" xfId="0" applyFont="1" applyFill="1" applyAlignment="1">
      <alignment horizontal="center"/>
    </xf>
    <xf numFmtId="3" fontId="54" fillId="26" borderId="0" xfId="0" applyNumberFormat="1" applyFont="1" applyFill="1" applyAlignment="1">
      <alignment horizontal="center"/>
    </xf>
    <xf numFmtId="3" fontId="52" fillId="0" borderId="0" xfId="0" applyNumberFormat="1" applyFont="1" applyAlignment="1">
      <alignment horizontal="center" vertical="center" wrapText="1"/>
    </xf>
    <xf numFmtId="4" fontId="52" fillId="0" borderId="0" xfId="0" applyNumberFormat="1" applyFont="1"/>
    <xf numFmtId="0" fontId="54" fillId="32" borderId="16" xfId="0" applyFont="1" applyFill="1" applyBorder="1" applyAlignment="1">
      <alignment horizontal="left" vertical="center" wrapText="1"/>
    </xf>
    <xf numFmtId="0" fontId="54" fillId="32" borderId="16" xfId="0" applyFont="1" applyFill="1" applyBorder="1" applyAlignment="1">
      <alignment horizontal="center" vertical="center" wrapText="1"/>
    </xf>
    <xf numFmtId="3" fontId="84" fillId="33" borderId="11" xfId="0" applyNumberFormat="1" applyFont="1" applyFill="1" applyBorder="1" applyAlignment="1">
      <alignment horizontal="left" vertical="center" wrapText="1"/>
    </xf>
    <xf numFmtId="3" fontId="84" fillId="33" borderId="11" xfId="0" applyNumberFormat="1" applyFont="1" applyFill="1" applyBorder="1" applyAlignment="1">
      <alignment horizontal="center" vertical="center"/>
    </xf>
    <xf numFmtId="3" fontId="84" fillId="0" borderId="11" xfId="0" applyNumberFormat="1" applyFont="1" applyBorder="1" applyAlignment="1">
      <alignment horizontal="left" vertical="center" wrapText="1"/>
    </xf>
    <xf numFmtId="3" fontId="84" fillId="34" borderId="11" xfId="0" applyNumberFormat="1" applyFont="1" applyFill="1" applyBorder="1" applyAlignment="1">
      <alignment horizontal="center" vertical="center"/>
    </xf>
    <xf numFmtId="3" fontId="84" fillId="35" borderId="11" xfId="0" applyNumberFormat="1" applyFont="1" applyFill="1" applyBorder="1" applyAlignment="1">
      <alignment horizontal="center" vertical="center"/>
    </xf>
    <xf numFmtId="3" fontId="54" fillId="32" borderId="16" xfId="0" applyNumberFormat="1" applyFont="1" applyFill="1" applyBorder="1" applyAlignment="1">
      <alignment horizontal="center" vertical="center" wrapText="1"/>
    </xf>
    <xf numFmtId="172" fontId="54" fillId="32" borderId="16" xfId="0" applyNumberFormat="1" applyFont="1" applyFill="1" applyBorder="1" applyAlignment="1">
      <alignment horizontal="center" vertical="center" wrapText="1"/>
    </xf>
    <xf numFmtId="10" fontId="84" fillId="33" borderId="11" xfId="0" applyNumberFormat="1" applyFont="1" applyFill="1" applyBorder="1" applyAlignment="1">
      <alignment horizontal="center" vertical="center"/>
    </xf>
    <xf numFmtId="10" fontId="84" fillId="34" borderId="11" xfId="0" applyNumberFormat="1" applyFont="1" applyFill="1" applyBorder="1" applyAlignment="1">
      <alignment horizontal="center" vertical="center"/>
    </xf>
    <xf numFmtId="171" fontId="84" fillId="34" borderId="11" xfId="0" applyNumberFormat="1" applyFont="1" applyFill="1" applyBorder="1" applyAlignment="1">
      <alignment horizontal="center" vertical="center"/>
    </xf>
    <xf numFmtId="171" fontId="84" fillId="33" borderId="11" xfId="0" applyNumberFormat="1" applyFont="1" applyFill="1" applyBorder="1" applyAlignment="1">
      <alignment horizontal="center" vertical="center"/>
    </xf>
    <xf numFmtId="0" fontId="60" fillId="26" borderId="19" xfId="0" applyFont="1" applyFill="1" applyBorder="1" applyAlignment="1">
      <alignment horizontal="center" vertical="center" wrapText="1"/>
    </xf>
    <xf numFmtId="1" fontId="72" fillId="0" borderId="20" xfId="0" applyNumberFormat="1" applyFont="1" applyBorder="1" applyAlignment="1">
      <alignment horizontal="left" vertical="center" wrapText="1"/>
    </xf>
    <xf numFmtId="1" fontId="72" fillId="27" borderId="20" xfId="0" applyNumberFormat="1" applyFont="1" applyFill="1" applyBorder="1" applyAlignment="1">
      <alignment horizontal="center" vertical="center" wrapText="1"/>
    </xf>
    <xf numFmtId="171" fontId="72" fillId="27" borderId="20" xfId="0" applyNumberFormat="1" applyFont="1" applyFill="1" applyBorder="1" applyAlignment="1">
      <alignment horizontal="center" vertical="center" wrapText="1"/>
    </xf>
    <xf numFmtId="171" fontId="60" fillId="26" borderId="19" xfId="0" applyNumberFormat="1" applyFont="1" applyFill="1" applyBorder="1" applyAlignment="1">
      <alignment horizontal="center" vertical="center" wrapText="1"/>
    </xf>
    <xf numFmtId="0" fontId="85" fillId="0" borderId="0" xfId="134"/>
    <xf numFmtId="0" fontId="86" fillId="0" borderId="0" xfId="0" applyFont="1"/>
    <xf numFmtId="0" fontId="85" fillId="0" borderId="0" xfId="134" applyFill="1"/>
    <xf numFmtId="3" fontId="52" fillId="27" borderId="11" xfId="0" applyNumberFormat="1" applyFont="1" applyFill="1" applyBorder="1" applyAlignment="1">
      <alignment horizontal="center"/>
    </xf>
    <xf numFmtId="3" fontId="52" fillId="27" borderId="11" xfId="2" applyNumberFormat="1" applyFont="1" applyFill="1" applyBorder="1" applyProtection="1"/>
    <xf numFmtId="172" fontId="52" fillId="27" borderId="11" xfId="1" applyNumberFormat="1" applyFont="1" applyFill="1" applyBorder="1" applyAlignment="1" applyProtection="1">
      <alignment horizontal="center"/>
    </xf>
    <xf numFmtId="0" fontId="55" fillId="28" borderId="12" xfId="0" applyFont="1" applyFill="1" applyBorder="1" applyAlignment="1">
      <alignment horizontal="right" vertical="center" wrapText="1"/>
    </xf>
    <xf numFmtId="3" fontId="55" fillId="28" borderId="12" xfId="0" applyNumberFormat="1" applyFont="1" applyFill="1" applyBorder="1" applyAlignment="1">
      <alignment horizontal="center" vertical="center" wrapText="1"/>
    </xf>
    <xf numFmtId="3" fontId="52" fillId="27" borderId="12" xfId="0" applyNumberFormat="1" applyFont="1" applyFill="1" applyBorder="1" applyAlignment="1">
      <alignment horizontal="right" vertical="center" wrapText="1"/>
    </xf>
    <xf numFmtId="3" fontId="52" fillId="27" borderId="12" xfId="0" applyNumberFormat="1" applyFont="1" applyFill="1" applyBorder="1" applyAlignment="1">
      <alignment horizontal="center" vertical="center" wrapText="1"/>
    </xf>
    <xf numFmtId="0" fontId="87" fillId="26" borderId="10" xfId="0" applyFont="1" applyFill="1" applyBorder="1" applyAlignment="1">
      <alignment horizontal="center" vertical="center" wrapText="1"/>
    </xf>
    <xf numFmtId="0" fontId="87" fillId="26" borderId="25" xfId="0" applyFont="1" applyFill="1" applyBorder="1" applyAlignment="1">
      <alignment horizontal="center" vertical="center" wrapText="1"/>
    </xf>
    <xf numFmtId="3" fontId="52" fillId="29" borderId="26" xfId="0" applyNumberFormat="1" applyFont="1" applyFill="1" applyBorder="1" applyAlignment="1">
      <alignment horizontal="right" vertical="center"/>
    </xf>
    <xf numFmtId="0" fontId="6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9" fillId="0" borderId="0" xfId="0" applyFont="1" applyAlignment="1">
      <alignment horizontal="center" vertical="center" wrapText="1"/>
    </xf>
    <xf numFmtId="173" fontId="49" fillId="0" borderId="11" xfId="0" applyNumberFormat="1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3" fontId="52" fillId="29" borderId="11" xfId="0" applyNumberFormat="1" applyFont="1" applyFill="1" applyBorder="1" applyAlignment="1">
      <alignment horizontal="left" vertical="center" wrapText="1"/>
    </xf>
    <xf numFmtId="0" fontId="60" fillId="26" borderId="15" xfId="0" applyFont="1" applyFill="1" applyBorder="1" applyAlignment="1">
      <alignment horizontal="center" vertical="center" wrapText="1"/>
    </xf>
    <xf numFmtId="0" fontId="54" fillId="26" borderId="0" xfId="0" applyFont="1" applyFill="1" applyAlignment="1">
      <alignment horizontal="center" vertical="center" wrapText="1"/>
    </xf>
    <xf numFmtId="0" fontId="52" fillId="28" borderId="11" xfId="0" applyFont="1" applyFill="1" applyBorder="1" applyAlignment="1">
      <alignment horizontal="left" vertical="center" wrapText="1"/>
    </xf>
    <xf numFmtId="0" fontId="54" fillId="26" borderId="18" xfId="0" applyFont="1" applyFill="1" applyBorder="1" applyAlignment="1">
      <alignment horizontal="center" vertical="center" wrapText="1"/>
    </xf>
    <xf numFmtId="0" fontId="54" fillId="26" borderId="10" xfId="0" applyFont="1" applyFill="1" applyBorder="1" applyAlignment="1">
      <alignment horizontal="center" vertical="center" wrapText="1"/>
    </xf>
    <xf numFmtId="0" fontId="52" fillId="30" borderId="11" xfId="0" applyFont="1" applyFill="1" applyBorder="1" applyAlignment="1">
      <alignment horizontal="center" vertical="center" textRotation="90" wrapText="1"/>
    </xf>
    <xf numFmtId="0" fontId="70" fillId="27" borderId="11" xfId="0" applyFont="1" applyFill="1" applyBorder="1" applyAlignment="1">
      <alignment horizontal="center" vertical="center" textRotation="90" wrapText="1"/>
    </xf>
    <xf numFmtId="0" fontId="52" fillId="27" borderId="11" xfId="0" applyFont="1" applyFill="1" applyBorder="1" applyAlignment="1">
      <alignment horizontal="center" vertical="center" textRotation="90" wrapText="1"/>
    </xf>
    <xf numFmtId="0" fontId="52" fillId="27" borderId="11" xfId="0" applyFont="1" applyFill="1" applyBorder="1" applyAlignment="1">
      <alignment horizontal="center" vertical="center" wrapText="1"/>
    </xf>
    <xf numFmtId="0" fontId="54" fillId="26" borderId="13" xfId="0" applyFont="1" applyFill="1" applyBorder="1" applyAlignment="1">
      <alignment horizontal="center" vertical="center" wrapText="1"/>
    </xf>
    <xf numFmtId="0" fontId="52" fillId="31" borderId="11" xfId="0" applyFont="1" applyFill="1" applyBorder="1" applyAlignment="1">
      <alignment horizontal="center" vertical="center" textRotation="90" wrapText="1"/>
    </xf>
    <xf numFmtId="0" fontId="82" fillId="26" borderId="17" xfId="0" applyFont="1" applyFill="1" applyBorder="1" applyAlignment="1">
      <alignment horizontal="center" vertical="center" wrapText="1"/>
    </xf>
    <xf numFmtId="0" fontId="54" fillId="26" borderId="24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</cellXfs>
  <cellStyles count="135">
    <cellStyle name="20% - Énfasis1 2" xfId="6" xr:uid="{00000000-0005-0000-0000-000009000000}"/>
    <cellStyle name="20% - Énfasis2 2" xfId="7" xr:uid="{00000000-0005-0000-0000-00000A000000}"/>
    <cellStyle name="20% - Énfasis3 2" xfId="8" xr:uid="{00000000-0005-0000-0000-00000B000000}"/>
    <cellStyle name="20% - Énfasis4 2" xfId="9" xr:uid="{00000000-0005-0000-0000-00000C000000}"/>
    <cellStyle name="20% - Énfasis5 2" xfId="10" xr:uid="{00000000-0005-0000-0000-00000D000000}"/>
    <cellStyle name="20% - Énfasis6 2" xfId="11" xr:uid="{00000000-0005-0000-0000-00000E000000}"/>
    <cellStyle name="40% - Énfasis1 2" xfId="12" xr:uid="{00000000-0005-0000-0000-00000F000000}"/>
    <cellStyle name="40% - Énfasis2 2" xfId="13" xr:uid="{00000000-0005-0000-0000-000010000000}"/>
    <cellStyle name="40% - Énfasis3 2" xfId="14" xr:uid="{00000000-0005-0000-0000-000011000000}"/>
    <cellStyle name="40% - Énfasis4 2" xfId="15" xr:uid="{00000000-0005-0000-0000-000012000000}"/>
    <cellStyle name="40% - Énfasis5 2" xfId="16" xr:uid="{00000000-0005-0000-0000-000013000000}"/>
    <cellStyle name="40% - Énfasis6 2" xfId="17" xr:uid="{00000000-0005-0000-0000-000014000000}"/>
    <cellStyle name="60% - Énfasis1 2" xfId="18" xr:uid="{00000000-0005-0000-0000-000015000000}"/>
    <cellStyle name="60% - Énfasis2 2" xfId="19" xr:uid="{00000000-0005-0000-0000-000016000000}"/>
    <cellStyle name="60% - Énfasis3 2" xfId="20" xr:uid="{00000000-0005-0000-0000-000017000000}"/>
    <cellStyle name="60% - Énfasis4 2" xfId="21" xr:uid="{00000000-0005-0000-0000-000018000000}"/>
    <cellStyle name="60% - Énfasis5 2" xfId="22" xr:uid="{00000000-0005-0000-0000-000019000000}"/>
    <cellStyle name="60% - Énfasis6 2" xfId="23" xr:uid="{00000000-0005-0000-0000-00001A000000}"/>
    <cellStyle name="Accent 1 1" xfId="24" xr:uid="{00000000-0005-0000-0000-00001B000000}"/>
    <cellStyle name="Accent 1 6" xfId="25" xr:uid="{00000000-0005-0000-0000-00001C000000}"/>
    <cellStyle name="Accent 2 1" xfId="26" xr:uid="{00000000-0005-0000-0000-00001D000000}"/>
    <cellStyle name="Accent 2 7" xfId="27" xr:uid="{00000000-0005-0000-0000-00001E000000}"/>
    <cellStyle name="Accent 3 1" xfId="28" xr:uid="{00000000-0005-0000-0000-00001F000000}"/>
    <cellStyle name="Accent 3 8" xfId="29" xr:uid="{00000000-0005-0000-0000-000020000000}"/>
    <cellStyle name="Accent 4" xfId="30" xr:uid="{00000000-0005-0000-0000-000021000000}"/>
    <cellStyle name="Accent 5" xfId="31" xr:uid="{00000000-0005-0000-0000-000022000000}"/>
    <cellStyle name="Bad 1" xfId="32" xr:uid="{00000000-0005-0000-0000-000023000000}"/>
    <cellStyle name="Bad 9" xfId="33" xr:uid="{00000000-0005-0000-0000-000024000000}"/>
    <cellStyle name="Buena 2" xfId="34" xr:uid="{00000000-0005-0000-0000-000025000000}"/>
    <cellStyle name="Cálculo 2" xfId="40" xr:uid="{00000000-0005-0000-0000-00002B000000}"/>
    <cellStyle name="Camp de la taula dinàmica" xfId="35" xr:uid="{00000000-0005-0000-0000-000026000000}"/>
    <cellStyle name="Campo de la tabla dinámica" xfId="127" xr:uid="{00000000-0005-0000-0000-000082000000}"/>
    <cellStyle name="Cantonada de la taula dinàmica" xfId="36" xr:uid="{00000000-0005-0000-0000-000027000000}"/>
    <cellStyle name="Categoría de la tabla dinámica" xfId="128" xr:uid="{00000000-0005-0000-0000-000083000000}"/>
    <cellStyle name="Categoria de la taula dinàmica" xfId="37" xr:uid="{00000000-0005-0000-0000-000028000000}"/>
    <cellStyle name="Celda de comprobación 2" xfId="38" xr:uid="{00000000-0005-0000-0000-000029000000}"/>
    <cellStyle name="Celda vinculada 2" xfId="39" xr:uid="{00000000-0005-0000-0000-00002A000000}"/>
    <cellStyle name="Encabezado 4 2" xfId="41" xr:uid="{00000000-0005-0000-0000-00002C000000}"/>
    <cellStyle name="Énfasis1 2" xfId="120" xr:uid="{00000000-0005-0000-0000-00007B000000}"/>
    <cellStyle name="Énfasis2 2" xfId="121" xr:uid="{00000000-0005-0000-0000-00007C000000}"/>
    <cellStyle name="Énfasis3 2" xfId="122" xr:uid="{00000000-0005-0000-0000-00007D000000}"/>
    <cellStyle name="Énfasis4 2" xfId="123" xr:uid="{00000000-0005-0000-0000-00007E000000}"/>
    <cellStyle name="Énfasis5 2" xfId="124" xr:uid="{00000000-0005-0000-0000-00007F000000}"/>
    <cellStyle name="Énfasis6 2" xfId="125" xr:uid="{00000000-0005-0000-0000-000080000000}"/>
    <cellStyle name="Entrada 2" xfId="42" xr:uid="{00000000-0005-0000-0000-00002D000000}"/>
    <cellStyle name="Error 1" xfId="43" xr:uid="{00000000-0005-0000-0000-00002E000000}"/>
    <cellStyle name="Error 10" xfId="44" xr:uid="{00000000-0005-0000-0000-00002F000000}"/>
    <cellStyle name="Esquina de la tabla dinámica" xfId="129" xr:uid="{00000000-0005-0000-0000-000084000000}"/>
    <cellStyle name="Footnote 1" xfId="45" xr:uid="{00000000-0005-0000-0000-000030000000}"/>
    <cellStyle name="Footnote 11" xfId="46" xr:uid="{00000000-0005-0000-0000-000031000000}"/>
    <cellStyle name="Good 1" xfId="47" xr:uid="{00000000-0005-0000-0000-000032000000}"/>
    <cellStyle name="Good 12" xfId="48" xr:uid="{00000000-0005-0000-0000-000033000000}"/>
    <cellStyle name="Heading (user) 13" xfId="49" xr:uid="{00000000-0005-0000-0000-000034000000}"/>
    <cellStyle name="Heading 1 1" xfId="50" xr:uid="{00000000-0005-0000-0000-000035000000}"/>
    <cellStyle name="Heading 1 14" xfId="51" xr:uid="{00000000-0005-0000-0000-000036000000}"/>
    <cellStyle name="Heading 2 1" xfId="52" xr:uid="{00000000-0005-0000-0000-000037000000}"/>
    <cellStyle name="Heading 2 15" xfId="53" xr:uid="{00000000-0005-0000-0000-000038000000}"/>
    <cellStyle name="Heading 3" xfId="54" xr:uid="{00000000-0005-0000-0000-000039000000}"/>
    <cellStyle name="Hipervínculo" xfId="134" builtinId="8"/>
    <cellStyle name="Hipervínculo 2" xfId="55" xr:uid="{00000000-0005-0000-0000-00003A000000}"/>
    <cellStyle name="Hipervínculo 3" xfId="56" xr:uid="{00000000-0005-0000-0000-00003B000000}"/>
    <cellStyle name="Hipervínculo 4" xfId="57" xr:uid="{00000000-0005-0000-0000-00003C000000}"/>
    <cellStyle name="Hyperlink 1" xfId="58" xr:uid="{00000000-0005-0000-0000-00003D000000}"/>
    <cellStyle name="Hyperlink 16" xfId="59" xr:uid="{00000000-0005-0000-0000-00003E000000}"/>
    <cellStyle name="Incorrecto 2" xfId="60" xr:uid="{00000000-0005-0000-0000-00003F000000}"/>
    <cellStyle name="Millares" xfId="2" builtinId="3"/>
    <cellStyle name="Millares 2" xfId="61" xr:uid="{00000000-0005-0000-0000-000040000000}"/>
    <cellStyle name="Millares 2 2" xfId="62" xr:uid="{00000000-0005-0000-0000-000041000000}"/>
    <cellStyle name="Millares 2 2 2" xfId="63" xr:uid="{00000000-0005-0000-0000-000042000000}"/>
    <cellStyle name="Millares 2 3" xfId="64" xr:uid="{00000000-0005-0000-0000-000043000000}"/>
    <cellStyle name="Millares 2 4" xfId="65" xr:uid="{00000000-0005-0000-0000-000044000000}"/>
    <cellStyle name="Millares 2 5" xfId="66" xr:uid="{00000000-0005-0000-0000-000045000000}"/>
    <cellStyle name="Millares 2 6" xfId="67" xr:uid="{00000000-0005-0000-0000-000046000000}"/>
    <cellStyle name="Moneda 2" xfId="68" xr:uid="{00000000-0005-0000-0000-000047000000}"/>
    <cellStyle name="Moneda 2 2" xfId="69" xr:uid="{00000000-0005-0000-0000-000048000000}"/>
    <cellStyle name="Moneda 2 2 2" xfId="70" xr:uid="{00000000-0005-0000-0000-000049000000}"/>
    <cellStyle name="Moneda 2 3" xfId="71" xr:uid="{00000000-0005-0000-0000-00004A000000}"/>
    <cellStyle name="Moneda 3" xfId="72" xr:uid="{00000000-0005-0000-0000-00004B000000}"/>
    <cellStyle name="Moneda 4" xfId="73" xr:uid="{00000000-0005-0000-0000-00004C000000}"/>
    <cellStyle name="Moneda 4 2" xfId="74" xr:uid="{00000000-0005-0000-0000-00004D000000}"/>
    <cellStyle name="Moneda 5" xfId="75" xr:uid="{00000000-0005-0000-0000-00004E000000}"/>
    <cellStyle name="Moneda 6" xfId="76" xr:uid="{00000000-0005-0000-0000-00004F000000}"/>
    <cellStyle name="Moneda 7" xfId="77" xr:uid="{00000000-0005-0000-0000-000050000000}"/>
    <cellStyle name="Neutral 2" xfId="78" xr:uid="{00000000-0005-0000-0000-000051000000}"/>
    <cellStyle name="Neutral 3" xfId="79" xr:uid="{00000000-0005-0000-0000-000052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80" xr:uid="{00000000-0005-0000-0000-000053000000}"/>
    <cellStyle name="Normal 2 4" xfId="81" xr:uid="{00000000-0005-0000-0000-000054000000}"/>
    <cellStyle name="Normal 2 5" xfId="82" xr:uid="{00000000-0005-0000-0000-000055000000}"/>
    <cellStyle name="Normal 2 5 2" xfId="83" xr:uid="{00000000-0005-0000-0000-000056000000}"/>
    <cellStyle name="Normal 2 5 3" xfId="84" xr:uid="{00000000-0005-0000-0000-000057000000}"/>
    <cellStyle name="Normal 2 6" xfId="85" xr:uid="{00000000-0005-0000-0000-000058000000}"/>
    <cellStyle name="Normal 3" xfId="5" xr:uid="{00000000-0005-0000-0000-000008000000}"/>
    <cellStyle name="Normal 3 2" xfId="86" xr:uid="{00000000-0005-0000-0000-000059000000}"/>
    <cellStyle name="Normal 3 2 2" xfId="87" xr:uid="{00000000-0005-0000-0000-00005A000000}"/>
    <cellStyle name="Normal 3 3" xfId="88" xr:uid="{00000000-0005-0000-0000-00005B000000}"/>
    <cellStyle name="Normal 3 4" xfId="89" xr:uid="{00000000-0005-0000-0000-00005C000000}"/>
    <cellStyle name="Normal 3 5" xfId="90" xr:uid="{00000000-0005-0000-0000-00005D000000}"/>
    <cellStyle name="Normal 3 6" xfId="91" xr:uid="{00000000-0005-0000-0000-00005E000000}"/>
    <cellStyle name="Normal 4" xfId="92" xr:uid="{00000000-0005-0000-0000-00005F000000}"/>
    <cellStyle name="Normal 4 2" xfId="93" xr:uid="{00000000-0005-0000-0000-000060000000}"/>
    <cellStyle name="Normal 5" xfId="94" xr:uid="{00000000-0005-0000-0000-000061000000}"/>
    <cellStyle name="Normal 6" xfId="95" xr:uid="{00000000-0005-0000-0000-000062000000}"/>
    <cellStyle name="Normal 7" xfId="96" xr:uid="{00000000-0005-0000-0000-000063000000}"/>
    <cellStyle name="Normal 8" xfId="97" xr:uid="{00000000-0005-0000-0000-000064000000}"/>
    <cellStyle name="Notas 2" xfId="98" xr:uid="{00000000-0005-0000-0000-000065000000}"/>
    <cellStyle name="Note 1" xfId="99" xr:uid="{00000000-0005-0000-0000-000066000000}"/>
    <cellStyle name="Note 17" xfId="100" xr:uid="{00000000-0005-0000-0000-000067000000}"/>
    <cellStyle name="Porcentaje" xfId="1" builtinId="5"/>
    <cellStyle name="Porcentaje 2" xfId="126" xr:uid="{00000000-0005-0000-0000-000081000000}"/>
    <cellStyle name="Porcentual" xfId="101" xr:uid="{00000000-0005-0000-0000-000068000000}"/>
    <cellStyle name="Porcentual 2" xfId="102" xr:uid="{00000000-0005-0000-0000-000069000000}"/>
    <cellStyle name="Resultado de la tabla dinámica" xfId="130" xr:uid="{00000000-0005-0000-0000-000085000000}"/>
    <cellStyle name="Resultat de la taula dinàmica" xfId="103" xr:uid="{00000000-0005-0000-0000-00006A000000}"/>
    <cellStyle name="Salida 2" xfId="104" xr:uid="{00000000-0005-0000-0000-00006B000000}"/>
    <cellStyle name="Sin título1" xfId="131" xr:uid="{00000000-0005-0000-0000-000086000000}"/>
    <cellStyle name="Status 1" xfId="105" xr:uid="{00000000-0005-0000-0000-00006C000000}"/>
    <cellStyle name="Status 18" xfId="106" xr:uid="{00000000-0005-0000-0000-00006D000000}"/>
    <cellStyle name="Text 1" xfId="107" xr:uid="{00000000-0005-0000-0000-00006E000000}"/>
    <cellStyle name="Text 19" xfId="108" xr:uid="{00000000-0005-0000-0000-00006F000000}"/>
    <cellStyle name="Texto de advertencia 2" xfId="109" xr:uid="{00000000-0005-0000-0000-000070000000}"/>
    <cellStyle name="Texto explicativo 2" xfId="110" xr:uid="{00000000-0005-0000-0000-000071000000}"/>
    <cellStyle name="Títol de la taula dinàmica" xfId="112" xr:uid="{00000000-0005-0000-0000-000073000000}"/>
    <cellStyle name="Título 1 2" xfId="113" xr:uid="{00000000-0005-0000-0000-000074000000}"/>
    <cellStyle name="Título 2 2" xfId="114" xr:uid="{00000000-0005-0000-0000-000075000000}"/>
    <cellStyle name="Título 3 2" xfId="115" xr:uid="{00000000-0005-0000-0000-000076000000}"/>
    <cellStyle name="Título 4" xfId="116" xr:uid="{00000000-0005-0000-0000-000077000000}"/>
    <cellStyle name="Título de la tabla dinámica" xfId="132" xr:uid="{00000000-0005-0000-0000-000087000000}"/>
    <cellStyle name="Total 2" xfId="111" xr:uid="{00000000-0005-0000-0000-000072000000}"/>
    <cellStyle name="Valor de la tabla dinámica" xfId="133" xr:uid="{00000000-0005-0000-0000-000088000000}"/>
    <cellStyle name="Valor de la taula dinàmica" xfId="117" xr:uid="{00000000-0005-0000-0000-000078000000}"/>
    <cellStyle name="Warning 1" xfId="118" xr:uid="{00000000-0005-0000-0000-000079000000}"/>
    <cellStyle name="Warning 20" xfId="119" xr:uid="{00000000-0005-0000-0000-00007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2DCDB"/>
      <rgbColor rgb="FFFFCDCE"/>
      <rgbColor rgb="FFFFFF00"/>
      <rgbColor rgb="FFE16173"/>
      <rgbColor rgb="FFDDDDDD"/>
      <rgbColor rgb="FF7E0021"/>
      <rgbColor rgb="FF0B4F2D"/>
      <rgbColor rgb="FFFFD7D7"/>
      <rgbColor rgb="FFBF5427"/>
      <rgbColor rgb="FFBF0041"/>
      <rgbColor rgb="FF0070C0"/>
      <rgbColor rgb="FFBCB8C1"/>
      <rgbColor rgb="FF808080"/>
      <rgbColor rgb="FF92B5E3"/>
      <rgbColor rgb="FF993366"/>
      <rgbColor rgb="FFFFFECD"/>
      <rgbColor rgb="FFDCE7F4"/>
      <rgbColor rgb="FFD20000"/>
      <rgbColor rgb="FFE89283"/>
      <rgbColor rgb="FF006ACB"/>
      <rgbColor rgb="FFD9D9D9"/>
      <rgbColor rgb="FFF8E7E3"/>
      <rgbColor rgb="FFFF420E"/>
      <rgbColor rgb="FFFFD8CE"/>
      <rgbColor rgb="FFF2F2F2"/>
      <rgbColor rgb="FFCB023E"/>
      <rgbColor rgb="FFC00000"/>
      <rgbColor rgb="FF21575F"/>
      <rgbColor rgb="FFF2DBDB"/>
      <rgbColor rgb="FFB3B3B3"/>
      <rgbColor rgb="FFEEEEEE"/>
      <rgbColor rgb="FFCCFFDB"/>
      <rgbColor rgb="FFFFF7D0"/>
      <rgbColor rgb="FF83CAFF"/>
      <rgbColor rgb="FFE89B90"/>
      <rgbColor rgb="FFB4AEBE"/>
      <rgbColor rgb="FFFACFA9"/>
      <rgbColor rgb="FF376092"/>
      <rgbColor rgb="FFB2B2B2"/>
      <rgbColor rgb="FF81D41A"/>
      <rgbColor rgb="FFFFD320"/>
      <rgbColor rgb="FFDB9991"/>
      <rgbColor rgb="FFFF6600"/>
      <rgbColor rgb="FF7F807B"/>
      <rgbColor rgb="FF8B8B8B"/>
      <rgbColor rgb="FF002057"/>
      <rgbColor rgb="FF5EB91E"/>
      <rgbColor rgb="FF003300"/>
      <rgbColor rgb="FF303030"/>
      <rgbColor rgb="FF993300"/>
      <rgbColor rgb="FFC9211E"/>
      <rgbColor rgb="FF16497E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364890974330701"/>
          <c:y val="0.16903827281648701"/>
          <c:w val="0.83059619100193205"/>
          <c:h val="0.74423454367026498"/>
        </c:manualLayout>
      </c:layout>
      <c:lineChart>
        <c:grouping val="standard"/>
        <c:varyColors val="0"/>
        <c:ser>
          <c:idx val="0"/>
          <c:order val="0"/>
          <c:tx>
            <c:strRef>
              <c:f>'G1.'!$B$19</c:f>
              <c:strCache>
                <c:ptCount val="1"/>
                <c:pt idx="0">
                  <c:v>ATUR REGISTRAT</c:v>
                </c:pt>
              </c:strCache>
            </c:strRef>
          </c:tx>
          <c:spPr>
            <a:ln w="540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'G1.'!$C$19:$G$19</c:f>
              <c:numCache>
                <c:formatCode>#,##0</c:formatCode>
                <c:ptCount val="5"/>
                <c:pt idx="0">
                  <c:v>73042.083333333299</c:v>
                </c:pt>
                <c:pt idx="1">
                  <c:v>65618</c:v>
                </c:pt>
                <c:pt idx="2">
                  <c:v>40305</c:v>
                </c:pt>
                <c:pt idx="3">
                  <c:v>31529</c:v>
                </c:pt>
                <c:pt idx="4">
                  <c:v>28943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F-4B4F-B4DA-3E4C7A1ABD8F}"/>
            </c:ext>
          </c:extLst>
        </c:ser>
        <c:ser>
          <c:idx val="1"/>
          <c:order val="1"/>
          <c:tx>
            <c:strRef>
              <c:f>'G1.'!$B$20</c:f>
              <c:strCache>
                <c:ptCount val="1"/>
                <c:pt idx="0">
                  <c:v>Atur registrat Homes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'G1.'!$C$20:$G$20</c:f>
              <c:numCache>
                <c:formatCode>#,##0</c:formatCode>
                <c:ptCount val="5"/>
                <c:pt idx="0">
                  <c:v>33500.083333333299</c:v>
                </c:pt>
                <c:pt idx="1">
                  <c:v>29442.416666666701</c:v>
                </c:pt>
                <c:pt idx="2">
                  <c:v>17103.583333333299</c:v>
                </c:pt>
                <c:pt idx="3">
                  <c:v>13204</c:v>
                </c:pt>
                <c:pt idx="4">
                  <c:v>12442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F-4B4F-B4DA-3E4C7A1ABD8F}"/>
            </c:ext>
          </c:extLst>
        </c:ser>
        <c:ser>
          <c:idx val="2"/>
          <c:order val="2"/>
          <c:tx>
            <c:strRef>
              <c:f>'G1.'!$B$21</c:f>
              <c:strCache>
                <c:ptCount val="1"/>
                <c:pt idx="0">
                  <c:v>Atur registrat Dones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'G1.'!$C$21:$G$21</c:f>
              <c:numCache>
                <c:formatCode>#,##0</c:formatCode>
                <c:ptCount val="5"/>
                <c:pt idx="0">
                  <c:v>39542</c:v>
                </c:pt>
                <c:pt idx="1">
                  <c:v>36175.833333333299</c:v>
                </c:pt>
                <c:pt idx="2">
                  <c:v>23200.666666666701</c:v>
                </c:pt>
                <c:pt idx="3">
                  <c:v>18325</c:v>
                </c:pt>
                <c:pt idx="4">
                  <c:v>16501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F-4B4F-B4DA-3E4C7A1ABD8F}"/>
            </c:ext>
          </c:extLst>
        </c:ser>
        <c:ser>
          <c:idx val="3"/>
          <c:order val="3"/>
          <c:tx>
            <c:strRef>
              <c:f>'G1.'!$B$22</c:f>
              <c:strCache>
                <c:ptCount val="1"/>
                <c:pt idx="0">
                  <c:v>DEMANDANTS</c:v>
                </c:pt>
              </c:strCache>
            </c:strRef>
          </c:tx>
          <c:spPr>
            <a:ln w="540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'G1.'!$C$22:$G$22</c:f>
              <c:numCache>
                <c:formatCode>#,##0</c:formatCode>
                <c:ptCount val="5"/>
                <c:pt idx="0">
                  <c:v>187276.66666666701</c:v>
                </c:pt>
                <c:pt idx="1">
                  <c:v>143129</c:v>
                </c:pt>
                <c:pt idx="2">
                  <c:v>86712</c:v>
                </c:pt>
                <c:pt idx="3">
                  <c:v>83857</c:v>
                </c:pt>
                <c:pt idx="4">
                  <c:v>84218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F-4B4F-B4DA-3E4C7A1ABD8F}"/>
            </c:ext>
          </c:extLst>
        </c:ser>
        <c:ser>
          <c:idx val="4"/>
          <c:order val="4"/>
          <c:tx>
            <c:strRef>
              <c:f>'G1.'!$B$23</c:f>
              <c:strCache>
                <c:ptCount val="1"/>
                <c:pt idx="0">
                  <c:v>Demandants Homes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'G1.'!$C$23:$G$23</c:f>
              <c:numCache>
                <c:formatCode>#,##0</c:formatCode>
                <c:ptCount val="5"/>
                <c:pt idx="0">
                  <c:v>86555.083333333299</c:v>
                </c:pt>
                <c:pt idx="1">
                  <c:v>64008.25</c:v>
                </c:pt>
                <c:pt idx="2">
                  <c:v>37010.083333333299</c:v>
                </c:pt>
                <c:pt idx="3">
                  <c:v>35765.010499999997</c:v>
                </c:pt>
                <c:pt idx="4">
                  <c:v>36387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2F-4B4F-B4DA-3E4C7A1ABD8F}"/>
            </c:ext>
          </c:extLst>
        </c:ser>
        <c:ser>
          <c:idx val="5"/>
          <c:order val="5"/>
          <c:tx>
            <c:strRef>
              <c:f>'G1.'!$B$24</c:f>
              <c:strCache>
                <c:ptCount val="1"/>
                <c:pt idx="0">
                  <c:v>Demandants Dones</c:v>
                </c:pt>
              </c:strCache>
            </c:strRef>
          </c:tx>
          <c:spPr>
            <a:ln w="28800">
              <a:solidFill>
                <a:srgbClr val="83CA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'G1.'!$C$24:$G$24</c:f>
              <c:numCache>
                <c:formatCode>#,##0</c:formatCode>
                <c:ptCount val="5"/>
                <c:pt idx="0">
                  <c:v>100721.58333333299</c:v>
                </c:pt>
                <c:pt idx="1">
                  <c:v>79121</c:v>
                </c:pt>
                <c:pt idx="2">
                  <c:v>49701.916666666701</c:v>
                </c:pt>
                <c:pt idx="3">
                  <c:v>48091.989500000003</c:v>
                </c:pt>
                <c:pt idx="4">
                  <c:v>47831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2F-4B4F-B4DA-3E4C7A1AB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58514754"/>
        <c:axId val="15823850"/>
      </c:lineChart>
      <c:catAx>
        <c:axId val="585147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15823850"/>
        <c:crosses val="autoZero"/>
        <c:auto val="1"/>
        <c:lblAlgn val="ctr"/>
        <c:lblOffset val="100"/>
        <c:noMultiLvlLbl val="0"/>
      </c:catAx>
      <c:valAx>
        <c:axId val="1582385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58514754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339287906691222"/>
          <c:y val="9.4299710532175507E-2"/>
          <c:w val="0.63511356660527896"/>
          <c:h val="0.805717537796619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'G10.'!$B$3</c:f>
              <c:strCache>
                <c:ptCount val="1"/>
                <c:pt idx="0">
                  <c:v>AVALUACIÓ POSITIVA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'G10.'!$B$4:$B$7</c:f>
              <c:numCache>
                <c:formatCode>0.00\ %</c:formatCode>
                <c:ptCount val="4"/>
                <c:pt idx="0">
                  <c:v>0.8337</c:v>
                </c:pt>
                <c:pt idx="1">
                  <c:v>0.70850000000000002</c:v>
                </c:pt>
                <c:pt idx="2">
                  <c:v>0.84009999999999996</c:v>
                </c:pt>
                <c:pt idx="3">
                  <c:v>0.95699999999999996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B-471A-9D14-3E74EF85505E}"/>
            </c:ext>
          </c:extLst>
        </c:ser>
        <c:ser>
          <c:idx val="1"/>
          <c:order val="1"/>
          <c:tx>
            <c:strRef>
              <c:f>'G10.'!$C$3</c:f>
              <c:strCache>
                <c:ptCount val="1"/>
                <c:pt idx="0">
                  <c:v>AVALUACIÓ  NEGATIVA</c:v>
                </c:pt>
              </c:strCache>
            </c:strRef>
          </c:tx>
          <c:spPr>
            <a:solidFill>
              <a:srgbClr val="D9D9D9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'G10.'!$C$4:$C$7</c:f>
              <c:numCache>
                <c:formatCode>0.00\ %</c:formatCode>
                <c:ptCount val="4"/>
                <c:pt idx="0">
                  <c:v>4.8599999999999997E-2</c:v>
                </c:pt>
                <c:pt idx="1">
                  <c:v>7.3099999999999998E-2</c:v>
                </c:pt>
                <c:pt idx="2">
                  <c:v>8.0699999999999994E-2</c:v>
                </c:pt>
                <c:pt idx="3">
                  <c:v>8.8000000000000005E-3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B-471A-9D14-3E74EF85505E}"/>
            </c:ext>
          </c:extLst>
        </c:ser>
        <c:ser>
          <c:idx val="2"/>
          <c:order val="2"/>
          <c:tx>
            <c:strRef>
              <c:f>'G10.'!$D$3</c:f>
              <c:strCache>
                <c:ptCount val="1"/>
                <c:pt idx="0">
                  <c:v>ALTRES CAUSES</c:v>
                </c:pt>
              </c:strCache>
            </c:strRef>
          </c:tx>
          <c:spPr>
            <a:solidFill>
              <a:srgbClr val="FFD8CE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'G10.'!$D$4:$D$7</c:f>
              <c:numCache>
                <c:formatCode>0.00\ %</c:formatCode>
                <c:ptCount val="4"/>
                <c:pt idx="0">
                  <c:v>0.105</c:v>
                </c:pt>
                <c:pt idx="1">
                  <c:v>0.20430000000000001</c:v>
                </c:pt>
                <c:pt idx="2">
                  <c:v>7.3300000000000004E-2</c:v>
                </c:pt>
                <c:pt idx="3">
                  <c:v>3.32E-2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B-471A-9D14-3E74EF85505E}"/>
            </c:ext>
          </c:extLst>
        </c:ser>
        <c:ser>
          <c:idx val="3"/>
          <c:order val="3"/>
          <c:tx>
            <c:strRef>
              <c:f>'G10.'!$E$3</c:f>
              <c:strCache>
                <c:ptCount val="1"/>
                <c:pt idx="0">
                  <c:v>COL-LOCACIÓ</c:v>
                </c:pt>
              </c:strCache>
            </c:strRef>
          </c:tx>
          <c:spPr>
            <a:solidFill>
              <a:srgbClr val="EEEEEE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'G10.'!$E$4:$E$7</c:f>
              <c:numCache>
                <c:formatCode>0.00\ %</c:formatCode>
                <c:ptCount val="4"/>
                <c:pt idx="0">
                  <c:v>1.26E-2</c:v>
                </c:pt>
                <c:pt idx="1">
                  <c:v>1.41E-2</c:v>
                </c:pt>
                <c:pt idx="2">
                  <c:v>5.8999999999999999E-3</c:v>
                </c:pt>
                <c:pt idx="3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9B-471A-9D14-3E74EF85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6897"/>
        <c:axId val="55515006"/>
      </c:barChart>
      <c:catAx>
        <c:axId val="2675689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55515006"/>
        <c:crosses val="autoZero"/>
        <c:auto val="1"/>
        <c:lblAlgn val="ctr"/>
        <c:lblOffset val="100"/>
        <c:noMultiLvlLbl val="0"/>
      </c:catAx>
      <c:valAx>
        <c:axId val="55515006"/>
        <c:scaling>
          <c:orientation val="minMax"/>
          <c:max val="1"/>
        </c:scaling>
        <c:delete val="0"/>
        <c:axPos val="t"/>
        <c:numFmt formatCode="0\ %" sourceLinked="0"/>
        <c:majorTickMark val="out"/>
        <c:minorTickMark val="none"/>
        <c:tickLblPos val="nextTo"/>
        <c:crossAx val="26756897"/>
        <c:crosses val="autoZero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8000">
              <a:solidFill>
                <a:srgbClr val="CB023E"/>
              </a:solidFill>
              <a:round/>
            </a:ln>
          </c:spPr>
          <c:marker>
            <c:symbol val="square"/>
            <c:size val="4"/>
            <c:spPr>
              <a:solidFill>
                <a:srgbClr val="CB023E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'G11.'!$B$4:$F$4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'G11.'!$B$5:$F$5</c:f>
              <c:numCache>
                <c:formatCode>#,##0</c:formatCode>
                <c:ptCount val="5"/>
                <c:pt idx="0">
                  <c:v>18</c:v>
                </c:pt>
                <c:pt idx="1">
                  <c:v>55</c:v>
                </c:pt>
                <c:pt idx="2">
                  <c:v>66</c:v>
                </c:pt>
                <c:pt idx="3">
                  <c:v>62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1-4072-8916-AE5CA5C0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1567184"/>
        <c:axId val="21532399"/>
      </c:lineChart>
      <c:catAx>
        <c:axId val="9156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21532399"/>
        <c:crosses val="autoZero"/>
        <c:auto val="1"/>
        <c:lblAlgn val="ctr"/>
        <c:lblOffset val="100"/>
        <c:noMultiLvlLbl val="0"/>
      </c:catAx>
      <c:valAx>
        <c:axId val="21532399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91567184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'G12.'!$A$4</c:f>
              <c:strCache>
                <c:ptCount val="1"/>
                <c:pt idx="0">
                  <c:v>Mallorca</c:v>
                </c:pt>
              </c:strCache>
            </c:strRef>
          </c:tx>
          <c:spPr>
            <a:solidFill>
              <a:srgbClr val="E16173"/>
            </a:solidFill>
            <a:ln w="0">
              <a:noFill/>
            </a:ln>
          </c:spPr>
          <c:invertIfNegative val="0"/>
          <c:cat>
            <c:numRef>
              <c:f>'G12.'!$B$3:$F$3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'G12.'!$B$4:$F$4</c:f>
              <c:numCache>
                <c:formatCode>#,##0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38</c:v>
                </c:pt>
                <c:pt idx="3">
                  <c:v>15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5-4134-A603-26B046F2674A}"/>
            </c:ext>
          </c:extLst>
        </c:ser>
        <c:ser>
          <c:idx val="1"/>
          <c:order val="1"/>
          <c:tx>
            <c:strRef>
              <c:f>'G12.'!$A$5</c:f>
              <c:strCache>
                <c:ptCount val="1"/>
                <c:pt idx="0">
                  <c:v>Menorca</c:v>
                </c:pt>
              </c:strCache>
            </c:strRef>
          </c:tx>
          <c:spPr>
            <a:solidFill>
              <a:srgbClr val="FFD7D7"/>
            </a:solidFill>
            <a:ln w="0">
              <a:noFill/>
            </a:ln>
          </c:spPr>
          <c:invertIfNegative val="0"/>
          <c:cat>
            <c:numRef>
              <c:f>'G12.'!$B$3:$F$3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'G12.'!$B$5:$F$5</c:f>
              <c:numCache>
                <c:formatCode>#,##0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5-4134-A603-26B046F2674A}"/>
            </c:ext>
          </c:extLst>
        </c:ser>
        <c:ser>
          <c:idx val="2"/>
          <c:order val="2"/>
          <c:tx>
            <c:strRef>
              <c:f>'G12.'!$A$6</c:f>
              <c:strCache>
                <c:ptCount val="1"/>
                <c:pt idx="0">
                  <c:v>Pitiüses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numRef>
              <c:f>'G12.'!$B$3:$F$3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'G12.'!$B$6:$F$6</c:f>
              <c:numCache>
                <c:formatCode>#,##0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5-4134-A603-26B046F26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58335"/>
        <c:axId val="67575037"/>
      </c:barChart>
      <c:catAx>
        <c:axId val="745583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67575037"/>
        <c:crosses val="autoZero"/>
        <c:auto val="1"/>
        <c:lblAlgn val="ctr"/>
        <c:lblOffset val="100"/>
        <c:noMultiLvlLbl val="0"/>
      </c:catAx>
      <c:valAx>
        <c:axId val="6757503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74558335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3840199623160394E-2"/>
          <c:y val="5.8471405665419598E-2"/>
          <c:w val="0.91938687172175004"/>
          <c:h val="0.69770176376269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'G2.'!$F$2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D9D9D9"/>
            </a:solidFill>
            <a:ln w="0">
              <a:noFill/>
            </a:ln>
          </c:spPr>
          <c:invertIfNegative val="0"/>
          <c:cat>
            <c:strRef>
              <c:f>'G2.'!$B$4:$B$17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Miquel Marquès</c:v>
                </c:pt>
                <c:pt idx="4">
                  <c:v>Manacor</c:v>
                </c:pt>
                <c:pt idx="5">
                  <c:v>Eivissa</c:v>
                </c:pt>
                <c:pt idx="6">
                  <c:v>Maó</c:v>
                </c:pt>
                <c:pt idx="7">
                  <c:v>Calvià</c:v>
                </c:pt>
                <c:pt idx="8">
                  <c:v>Felanitx</c:v>
                </c:pt>
                <c:pt idx="9">
                  <c:v>S. Antoni Portmany</c:v>
                </c:pt>
                <c:pt idx="10">
                  <c:v>Alcúdia</c:v>
                </c:pt>
                <c:pt idx="11">
                  <c:v>Santa Eulària des Riu</c:v>
                </c:pt>
                <c:pt idx="12">
                  <c:v>Ciutadella de Menorca</c:v>
                </c:pt>
                <c:pt idx="13">
                  <c:v>Formentera</c:v>
                </c:pt>
              </c:strCache>
            </c:strRef>
          </c:cat>
          <c:val>
            <c:numRef>
              <c:f>'G2.'!$F$4:$F$17</c:f>
              <c:numCache>
                <c:formatCode>#,##0</c:formatCode>
                <c:ptCount val="14"/>
                <c:pt idx="0">
                  <c:v>8033</c:v>
                </c:pt>
                <c:pt idx="1">
                  <c:v>6115</c:v>
                </c:pt>
                <c:pt idx="2">
                  <c:v>3661</c:v>
                </c:pt>
                <c:pt idx="3">
                  <c:v>3496</c:v>
                </c:pt>
                <c:pt idx="4">
                  <c:v>2267</c:v>
                </c:pt>
                <c:pt idx="5">
                  <c:v>1485</c:v>
                </c:pt>
                <c:pt idx="6">
                  <c:v>1365</c:v>
                </c:pt>
                <c:pt idx="7">
                  <c:v>1251</c:v>
                </c:pt>
                <c:pt idx="8">
                  <c:v>1167</c:v>
                </c:pt>
                <c:pt idx="9">
                  <c:v>752</c:v>
                </c:pt>
                <c:pt idx="10">
                  <c:v>648</c:v>
                </c:pt>
                <c:pt idx="11">
                  <c:v>618</c:v>
                </c:pt>
                <c:pt idx="12">
                  <c:v>627</c:v>
                </c:pt>
                <c:pt idx="1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B-4AE7-8B91-8C4058F33ECF}"/>
            </c:ext>
          </c:extLst>
        </c:ser>
        <c:ser>
          <c:idx val="1"/>
          <c:order val="1"/>
          <c:tx>
            <c:strRef>
              <c:f>'G2.'!$G$2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'G2.'!$B$4:$B$17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Miquel Marquès</c:v>
                </c:pt>
                <c:pt idx="4">
                  <c:v>Manacor</c:v>
                </c:pt>
                <c:pt idx="5">
                  <c:v>Eivissa</c:v>
                </c:pt>
                <c:pt idx="6">
                  <c:v>Maó</c:v>
                </c:pt>
                <c:pt idx="7">
                  <c:v>Calvià</c:v>
                </c:pt>
                <c:pt idx="8">
                  <c:v>Felanitx</c:v>
                </c:pt>
                <c:pt idx="9">
                  <c:v>S. Antoni Portmany</c:v>
                </c:pt>
                <c:pt idx="10">
                  <c:v>Alcúdia</c:v>
                </c:pt>
                <c:pt idx="11">
                  <c:v>Santa Eulària des Riu</c:v>
                </c:pt>
                <c:pt idx="12">
                  <c:v>Ciutadella de Menorca</c:v>
                </c:pt>
                <c:pt idx="13">
                  <c:v>Formentera</c:v>
                </c:pt>
              </c:strCache>
            </c:strRef>
          </c:cat>
          <c:val>
            <c:numRef>
              <c:f>'G2.'!$G$4:$G$17</c:f>
              <c:numCache>
                <c:formatCode>#,##0</c:formatCode>
                <c:ptCount val="14"/>
                <c:pt idx="0">
                  <c:v>7339.4166666666697</c:v>
                </c:pt>
                <c:pt idx="1">
                  <c:v>5709.8333333333303</c:v>
                </c:pt>
                <c:pt idx="2">
                  <c:v>3420.1666666666702</c:v>
                </c:pt>
                <c:pt idx="3">
                  <c:v>3210.3333333333298</c:v>
                </c:pt>
                <c:pt idx="4">
                  <c:v>2065.5</c:v>
                </c:pt>
                <c:pt idx="5">
                  <c:v>1343.6666666666699</c:v>
                </c:pt>
                <c:pt idx="6">
                  <c:v>1232.25</c:v>
                </c:pt>
                <c:pt idx="7">
                  <c:v>1095.3333333333301</c:v>
                </c:pt>
                <c:pt idx="8">
                  <c:v>1087.6666666666699</c:v>
                </c:pt>
                <c:pt idx="9">
                  <c:v>673.75</c:v>
                </c:pt>
                <c:pt idx="10">
                  <c:v>572.91666666666697</c:v>
                </c:pt>
                <c:pt idx="11">
                  <c:v>555.91666666666697</c:v>
                </c:pt>
                <c:pt idx="12">
                  <c:v>576.58333333333303</c:v>
                </c:pt>
                <c:pt idx="13">
                  <c:v>57.75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B-4AE7-8B91-8C4058F3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4091"/>
        <c:axId val="89361899"/>
      </c:barChart>
      <c:catAx>
        <c:axId val="608940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89361899"/>
        <c:crosses val="autoZero"/>
        <c:auto val="1"/>
        <c:lblAlgn val="ctr"/>
        <c:lblOffset val="100"/>
        <c:noMultiLvlLbl val="0"/>
      </c:catAx>
      <c:valAx>
        <c:axId val="89361899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60894091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r"/>
      <c:layout>
        <c:manualLayout>
          <c:xMode val="edge"/>
          <c:yMode val="edge"/>
          <c:x val="0.887355502367979"/>
          <c:y val="0.10582576162479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2503564450546606E-2"/>
          <c:y val="3.91061452513966E-2"/>
          <c:w val="0.90574008554681296"/>
          <c:h val="0.700490251966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'G3.'!$F$2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D9D9D9"/>
            </a:solidFill>
            <a:ln w="0">
              <a:noFill/>
            </a:ln>
          </c:spPr>
          <c:invertIfNegative val="0"/>
          <c:cat>
            <c:strRef>
              <c:f>'G3.'!$B$4:$B$17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Manacor</c:v>
                </c:pt>
                <c:pt idx="4">
                  <c:v>Miquel Marquès</c:v>
                </c:pt>
                <c:pt idx="5">
                  <c:v>Eivissa</c:v>
                </c:pt>
                <c:pt idx="6">
                  <c:v>Calvià</c:v>
                </c:pt>
                <c:pt idx="7">
                  <c:v>Maó</c:v>
                </c:pt>
                <c:pt idx="8">
                  <c:v>S. Antoni Portmany</c:v>
                </c:pt>
                <c:pt idx="9">
                  <c:v>Felanitx</c:v>
                </c:pt>
                <c:pt idx="10">
                  <c:v>Alcúdia</c:v>
                </c:pt>
                <c:pt idx="11">
                  <c:v>Ciutadella de Menorca</c:v>
                </c:pt>
                <c:pt idx="12">
                  <c:v>Santa Eulària des Riu</c:v>
                </c:pt>
                <c:pt idx="13">
                  <c:v>Formentera</c:v>
                </c:pt>
              </c:strCache>
            </c:strRef>
          </c:cat>
          <c:val>
            <c:numRef>
              <c:f>'G3.'!$F$4:$F$17</c:f>
              <c:numCache>
                <c:formatCode>#,##0</c:formatCode>
                <c:ptCount val="14"/>
                <c:pt idx="0">
                  <c:v>15738</c:v>
                </c:pt>
                <c:pt idx="1">
                  <c:v>13332</c:v>
                </c:pt>
                <c:pt idx="2">
                  <c:v>8538</c:v>
                </c:pt>
                <c:pt idx="3">
                  <c:v>8048</c:v>
                </c:pt>
                <c:pt idx="4">
                  <c:v>7112</c:v>
                </c:pt>
                <c:pt idx="5">
                  <c:v>5957</c:v>
                </c:pt>
                <c:pt idx="6">
                  <c:v>4544</c:v>
                </c:pt>
                <c:pt idx="7">
                  <c:v>4305</c:v>
                </c:pt>
                <c:pt idx="8">
                  <c:v>3919</c:v>
                </c:pt>
                <c:pt idx="9">
                  <c:v>3676</c:v>
                </c:pt>
                <c:pt idx="10">
                  <c:v>3345</c:v>
                </c:pt>
                <c:pt idx="11">
                  <c:v>2718</c:v>
                </c:pt>
                <c:pt idx="12">
                  <c:v>2496</c:v>
                </c:pt>
                <c:pt idx="1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6-4460-AC74-1F2C7AE592B0}"/>
            </c:ext>
          </c:extLst>
        </c:ser>
        <c:ser>
          <c:idx val="1"/>
          <c:order val="1"/>
          <c:tx>
            <c:strRef>
              <c:f>'G3.'!$G$2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2-CA86-4460-AC74-1F2C7AE592B0}"/>
              </c:ext>
            </c:extLst>
          </c:dPt>
          <c:dPt>
            <c:idx val="2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4-CA86-4460-AC74-1F2C7AE592B0}"/>
              </c:ext>
            </c:extLst>
          </c:dPt>
          <c:dPt>
            <c:idx val="3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6-CA86-4460-AC74-1F2C7AE592B0}"/>
              </c:ext>
            </c:extLst>
          </c:dPt>
          <c:dPt>
            <c:idx val="4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8-CA86-4460-AC74-1F2C7AE592B0}"/>
              </c:ext>
            </c:extLst>
          </c:dPt>
          <c:dPt>
            <c:idx val="5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A-CA86-4460-AC74-1F2C7AE592B0}"/>
              </c:ext>
            </c:extLst>
          </c:dPt>
          <c:dPt>
            <c:idx val="6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C-CA86-4460-AC74-1F2C7AE592B0}"/>
              </c:ext>
            </c:extLst>
          </c:dPt>
          <c:dPt>
            <c:idx val="7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E-CA86-4460-AC74-1F2C7AE592B0}"/>
              </c:ext>
            </c:extLst>
          </c:dPt>
          <c:dPt>
            <c:idx val="8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0-CA86-4460-AC74-1F2C7AE592B0}"/>
              </c:ext>
            </c:extLst>
          </c:dPt>
          <c:dPt>
            <c:idx val="9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2-CA86-4460-AC74-1F2C7AE592B0}"/>
              </c:ext>
            </c:extLst>
          </c:dPt>
          <c:dPt>
            <c:idx val="10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4-CA86-4460-AC74-1F2C7AE592B0}"/>
              </c:ext>
            </c:extLst>
          </c:dPt>
          <c:dPt>
            <c:idx val="11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6-CA86-4460-AC74-1F2C7AE592B0}"/>
              </c:ext>
            </c:extLst>
          </c:dPt>
          <c:dPt>
            <c:idx val="12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8-CA86-4460-AC74-1F2C7AE592B0}"/>
              </c:ext>
            </c:extLst>
          </c:dPt>
          <c:dPt>
            <c:idx val="13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A-CA86-4460-AC74-1F2C7AE592B0}"/>
              </c:ext>
            </c:extLst>
          </c:dPt>
          <c:cat>
            <c:strRef>
              <c:f>'G3.'!$B$4:$B$17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Manacor</c:v>
                </c:pt>
                <c:pt idx="4">
                  <c:v>Miquel Marquès</c:v>
                </c:pt>
                <c:pt idx="5">
                  <c:v>Eivissa</c:v>
                </c:pt>
                <c:pt idx="6">
                  <c:v>Calvià</c:v>
                </c:pt>
                <c:pt idx="7">
                  <c:v>Maó</c:v>
                </c:pt>
                <c:pt idx="8">
                  <c:v>S. Antoni Portmany</c:v>
                </c:pt>
                <c:pt idx="9">
                  <c:v>Felanitx</c:v>
                </c:pt>
                <c:pt idx="10">
                  <c:v>Alcúdia</c:v>
                </c:pt>
                <c:pt idx="11">
                  <c:v>Ciutadella de Menorca</c:v>
                </c:pt>
                <c:pt idx="12">
                  <c:v>Santa Eulària des Riu</c:v>
                </c:pt>
                <c:pt idx="13">
                  <c:v>Formentera</c:v>
                </c:pt>
              </c:strCache>
            </c:strRef>
          </c:cat>
          <c:val>
            <c:numRef>
              <c:f>'G3.'!$G$4:$G$17</c:f>
              <c:numCache>
                <c:formatCode>#,##0</c:formatCode>
                <c:ptCount val="14"/>
                <c:pt idx="0">
                  <c:v>15705.416666666701</c:v>
                </c:pt>
                <c:pt idx="1">
                  <c:v>13622.583333333299</c:v>
                </c:pt>
                <c:pt idx="2">
                  <c:v>8602.6666666666697</c:v>
                </c:pt>
                <c:pt idx="3">
                  <c:v>8071.3333333333303</c:v>
                </c:pt>
                <c:pt idx="4">
                  <c:v>7125.0833333333303</c:v>
                </c:pt>
                <c:pt idx="5">
                  <c:v>5892.5</c:v>
                </c:pt>
                <c:pt idx="6">
                  <c:v>4488.6666666666697</c:v>
                </c:pt>
                <c:pt idx="7">
                  <c:v>4479.3333333333303</c:v>
                </c:pt>
                <c:pt idx="8">
                  <c:v>3841.5833333333298</c:v>
                </c:pt>
                <c:pt idx="9">
                  <c:v>3607</c:v>
                </c:pt>
                <c:pt idx="10">
                  <c:v>3295.5833333333298</c:v>
                </c:pt>
                <c:pt idx="11">
                  <c:v>2753.75</c:v>
                </c:pt>
                <c:pt idx="12">
                  <c:v>2501.5833333333298</c:v>
                </c:pt>
                <c:pt idx="13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86-4460-AC74-1F2C7AE5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81512"/>
        <c:axId val="86442302"/>
      </c:barChart>
      <c:catAx>
        <c:axId val="7708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 rot="-5400000"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86442302"/>
        <c:crosses val="autoZero"/>
        <c:auto val="1"/>
        <c:lblAlgn val="ctr"/>
        <c:lblOffset val="100"/>
        <c:noMultiLvlLbl val="0"/>
      </c:catAx>
      <c:valAx>
        <c:axId val="8644230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77081512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r"/>
      <c:layout>
        <c:manualLayout>
          <c:xMode val="edge"/>
          <c:yMode val="edge"/>
          <c:x val="0.81950678565770696"/>
          <c:y val="5.4155740508493901E-2"/>
          <c:w val="6.16814533164343E-2"/>
          <c:h val="0.11220068415051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4098025867937"/>
          <c:y val="3.9210940336439501E-2"/>
          <c:w val="0.76473791695030602"/>
          <c:h val="0.87159627254023997"/>
        </c:manualLayout>
      </c:layout>
      <c:lineChart>
        <c:grouping val="standard"/>
        <c:varyColors val="0"/>
        <c:ser>
          <c:idx val="0"/>
          <c:order val="0"/>
          <c:tx>
            <c:strRef>
              <c:f>'G4.'!$A$13</c:f>
              <c:strCache>
                <c:ptCount val="1"/>
                <c:pt idx="0">
                  <c:v>Despesa en les PAO per persona registrada  en situació d’atur en el SOIB</c:v>
                </c:pt>
              </c:strCache>
            </c:strRef>
          </c:tx>
          <c:spPr>
            <a:ln w="360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'G4.'!$B$10:$F$10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'G4.'!$B$13:$F$13</c:f>
              <c:numCache>
                <c:formatCode>#,##0.00\ [$€-C0A];[Red]\-#,##0.00\ [$€-C0A]</c:formatCode>
                <c:ptCount val="5"/>
                <c:pt idx="0">
                  <c:v>1465.5591559660249</c:v>
                </c:pt>
                <c:pt idx="1">
                  <c:v>1700.5526532353927</c:v>
                </c:pt>
                <c:pt idx="2">
                  <c:v>3718.8398709837488</c:v>
                </c:pt>
                <c:pt idx="3">
                  <c:v>4876.2537980906463</c:v>
                </c:pt>
                <c:pt idx="4">
                  <c:v>5380.0278823895242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1-4621-AE95-2B6A673FC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97030483"/>
        <c:axId val="93183080"/>
      </c:lineChart>
      <c:catAx>
        <c:axId val="970304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93183080"/>
        <c:crosses val="autoZero"/>
        <c:auto val="1"/>
        <c:lblAlgn val="ctr"/>
        <c:lblOffset val="100"/>
        <c:noMultiLvlLbl val="0"/>
      </c:catAx>
      <c:valAx>
        <c:axId val="93183080"/>
        <c:scaling>
          <c:orientation val="minMax"/>
        </c:scaling>
        <c:delete val="0"/>
        <c:axPos val="l"/>
        <c:numFmt formatCode="#,##0.00\ [$€-C0A];[Red]\-#,##0.00\ [$€-C0A]" sourceLinked="1"/>
        <c:majorTickMark val="none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97030483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5875000000000007E-2"/>
          <c:y val="3.7666666666666702E-2"/>
          <c:w val="0.83812500000000001"/>
          <c:h val="0.879"/>
        </c:manualLayout>
      </c:layout>
      <c:lineChart>
        <c:grouping val="standard"/>
        <c:varyColors val="0"/>
        <c:ser>
          <c:idx val="0"/>
          <c:order val="0"/>
          <c:spPr>
            <a:ln w="288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'G5.'!$C$3:$M$3</c:f>
              <c:strCache>
                <c:ptCount val="11"/>
                <c:pt idx="0">
                  <c:v>Any 2014</c:v>
                </c:pt>
                <c:pt idx="1">
                  <c:v>Any 2015</c:v>
                </c:pt>
                <c:pt idx="2">
                  <c:v>Any 2016</c:v>
                </c:pt>
                <c:pt idx="3">
                  <c:v>Any 2017</c:v>
                </c:pt>
                <c:pt idx="4">
                  <c:v>Any 2018</c:v>
                </c:pt>
                <c:pt idx="5">
                  <c:v>Any 2019</c:v>
                </c:pt>
                <c:pt idx="6">
                  <c:v>Any 2020</c:v>
                </c:pt>
                <c:pt idx="7">
                  <c:v>Any 2021</c:v>
                </c:pt>
                <c:pt idx="8">
                  <c:v>Any 2022</c:v>
                </c:pt>
                <c:pt idx="9">
                  <c:v>Any 2023</c:v>
                </c:pt>
                <c:pt idx="10">
                  <c:v>Any 2024</c:v>
                </c:pt>
              </c:strCache>
            </c:strRef>
          </c:cat>
          <c:val>
            <c:numRef>
              <c:f>'G5.'!$C$4:$M$4</c:f>
              <c:numCache>
                <c:formatCode>#,##0</c:formatCode>
                <c:ptCount val="11"/>
                <c:pt idx="0">
                  <c:v>1903</c:v>
                </c:pt>
                <c:pt idx="1">
                  <c:v>5251</c:v>
                </c:pt>
                <c:pt idx="2">
                  <c:v>9293</c:v>
                </c:pt>
                <c:pt idx="3">
                  <c:v>20420</c:v>
                </c:pt>
                <c:pt idx="4">
                  <c:v>31969</c:v>
                </c:pt>
                <c:pt idx="5">
                  <c:v>39181</c:v>
                </c:pt>
                <c:pt idx="6">
                  <c:v>49553</c:v>
                </c:pt>
                <c:pt idx="7">
                  <c:v>52448</c:v>
                </c:pt>
                <c:pt idx="8">
                  <c:v>55784</c:v>
                </c:pt>
                <c:pt idx="9">
                  <c:v>60365</c:v>
                </c:pt>
                <c:pt idx="10">
                  <c:v>65360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7-4315-9004-3F74AA8A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8959800"/>
        <c:axId val="10627398"/>
      </c:lineChart>
      <c:catAx>
        <c:axId val="895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10627398"/>
        <c:crosses val="autoZero"/>
        <c:auto val="1"/>
        <c:lblAlgn val="ctr"/>
        <c:lblOffset val="100"/>
        <c:noMultiLvlLbl val="0"/>
      </c:catAx>
      <c:valAx>
        <c:axId val="1062739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8959800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'G6.'!$B$4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'G6.'!$A$5:$A$7</c:f>
              <c:strCache>
                <c:ptCount val="3"/>
                <c:pt idx="0">
                  <c:v>16-19 anys</c:v>
                </c:pt>
                <c:pt idx="1">
                  <c:v>20-24 anys</c:v>
                </c:pt>
                <c:pt idx="2">
                  <c:v>25-29 anys</c:v>
                </c:pt>
              </c:strCache>
            </c:strRef>
          </c:cat>
          <c:val>
            <c:numRef>
              <c:f>'G6.'!$B$5:$B$7</c:f>
              <c:numCache>
                <c:formatCode>#,##0</c:formatCode>
                <c:ptCount val="3"/>
                <c:pt idx="0">
                  <c:v>1512</c:v>
                </c:pt>
                <c:pt idx="1">
                  <c:v>4794</c:v>
                </c:pt>
                <c:pt idx="2">
                  <c:v>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B-40EE-B506-13781FC80AFB}"/>
            </c:ext>
          </c:extLst>
        </c:ser>
        <c:ser>
          <c:idx val="1"/>
          <c:order val="1"/>
          <c:tx>
            <c:strRef>
              <c:f>'G6.'!$C$4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EEEEE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'G6.'!$A$5:$A$7</c:f>
              <c:strCache>
                <c:ptCount val="3"/>
                <c:pt idx="0">
                  <c:v>16-19 anys</c:v>
                </c:pt>
                <c:pt idx="1">
                  <c:v>20-24 anys</c:v>
                </c:pt>
                <c:pt idx="2">
                  <c:v>25-29 anys</c:v>
                </c:pt>
              </c:strCache>
            </c:strRef>
          </c:cat>
          <c:val>
            <c:numRef>
              <c:f>'G6.'!$C$5:$C$7</c:f>
              <c:numCache>
                <c:formatCode>#,##0</c:formatCode>
                <c:ptCount val="3"/>
                <c:pt idx="0">
                  <c:v>2510</c:v>
                </c:pt>
                <c:pt idx="1">
                  <c:v>5938</c:v>
                </c:pt>
                <c:pt idx="2">
                  <c:v>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B-40EE-B506-13781FC80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4278"/>
        <c:axId val="39817188"/>
      </c:barChart>
      <c:catAx>
        <c:axId val="4091427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39817188"/>
        <c:crosses val="autoZero"/>
        <c:auto val="1"/>
        <c:lblAlgn val="ctr"/>
        <c:lblOffset val="100"/>
        <c:noMultiLvlLbl val="0"/>
      </c:catAx>
      <c:valAx>
        <c:axId val="398171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40914278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'G7.'!$A$4</c:f>
              <c:strCache>
                <c:ptCount val="1"/>
                <c:pt idx="0">
                  <c:v>Ofertes de feina gestionades</c:v>
                </c:pt>
              </c:strCache>
            </c:strRef>
          </c:tx>
          <c:spPr>
            <a:ln w="28800">
              <a:solidFill>
                <a:srgbClr val="B2B2B2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'G7.'!$B$3:$F$3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'G7.'!$B$4:$F$4</c:f>
              <c:numCache>
                <c:formatCode>#,##0</c:formatCode>
                <c:ptCount val="5"/>
                <c:pt idx="0">
                  <c:v>5459</c:v>
                </c:pt>
                <c:pt idx="1">
                  <c:v>6796</c:v>
                </c:pt>
                <c:pt idx="2">
                  <c:v>9077</c:v>
                </c:pt>
                <c:pt idx="3">
                  <c:v>9293</c:v>
                </c:pt>
                <c:pt idx="4">
                  <c:v>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6-4135-974C-F3C0CC9501EF}"/>
            </c:ext>
          </c:extLst>
        </c:ser>
        <c:ser>
          <c:idx val="1"/>
          <c:order val="1"/>
          <c:tx>
            <c:strRef>
              <c:f>'G7.'!$A$5</c:f>
              <c:strCache>
                <c:ptCount val="1"/>
                <c:pt idx="0">
                  <c:v>Llocs de feina associats</c:v>
                </c:pt>
              </c:strCache>
            </c:strRef>
          </c:tx>
          <c:spPr>
            <a:ln w="288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'G7.'!$B$3:$F$3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'G7.'!$B$5:$F$5</c:f>
              <c:numCache>
                <c:formatCode>#,##0</c:formatCode>
                <c:ptCount val="5"/>
                <c:pt idx="0">
                  <c:v>9633</c:v>
                </c:pt>
                <c:pt idx="1">
                  <c:v>10288</c:v>
                </c:pt>
                <c:pt idx="2">
                  <c:v>17961</c:v>
                </c:pt>
                <c:pt idx="3">
                  <c:v>14236</c:v>
                </c:pt>
                <c:pt idx="4">
                  <c:v>16518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6-4135-974C-F3C0CC95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9806527"/>
        <c:axId val="41348260"/>
      </c:lineChart>
      <c:catAx>
        <c:axId val="3980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41348260"/>
        <c:crosses val="autoZero"/>
        <c:auto val="1"/>
        <c:lblAlgn val="ctr"/>
        <c:lblOffset val="100"/>
        <c:noMultiLvlLbl val="0"/>
      </c:catAx>
      <c:valAx>
        <c:axId val="413482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39806527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234490946868501"/>
          <c:y val="3.70291324298367E-2"/>
          <c:w val="0.82546749777382"/>
          <c:h val="0.80439654252481096"/>
        </c:manualLayout>
      </c:layout>
      <c:lineChart>
        <c:grouping val="standard"/>
        <c:varyColors val="0"/>
        <c:ser>
          <c:idx val="0"/>
          <c:order val="0"/>
          <c:tx>
            <c:strRef>
              <c:f>'G8.'!$B$5</c:f>
              <c:strCache>
                <c:ptCount val="1"/>
                <c:pt idx="0">
                  <c:v>Total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799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'G8.'!$C$4:$G$4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'G8.'!$C$5:$G$5</c:f>
              <c:numCache>
                <c:formatCode>#,##0</c:formatCode>
                <c:ptCount val="5"/>
                <c:pt idx="0">
                  <c:v>251170</c:v>
                </c:pt>
                <c:pt idx="1">
                  <c:v>357365</c:v>
                </c:pt>
                <c:pt idx="2">
                  <c:v>457383</c:v>
                </c:pt>
                <c:pt idx="3">
                  <c:v>396110</c:v>
                </c:pt>
                <c:pt idx="4">
                  <c:v>393240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A-4CFB-822B-5E867B5381E6}"/>
            </c:ext>
          </c:extLst>
        </c:ser>
        <c:ser>
          <c:idx val="1"/>
          <c:order val="1"/>
          <c:tx>
            <c:strRef>
              <c:f>'G8.'!$B$6</c:f>
              <c:strCache>
                <c:ptCount val="1"/>
                <c:pt idx="0">
                  <c:v>Homes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4DA-4CFB-822B-5E867B5381E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799" b="0" strike="noStrike" spc="-1">
                      <a:solidFill>
                        <a:srgbClr val="000000"/>
                      </a:solidFill>
                      <a:latin typeface="Bariol Regular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4DA-4CFB-822B-5E867B5381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799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'G8.'!$C$4:$G$4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'G8.'!$C$6:$G$6</c:f>
              <c:numCache>
                <c:formatCode>#,##0</c:formatCode>
                <c:ptCount val="5"/>
                <c:pt idx="0">
                  <c:v>144278.63540965601</c:v>
                </c:pt>
                <c:pt idx="1">
                  <c:v>194614.547364267</c:v>
                </c:pt>
                <c:pt idx="2">
                  <c:v>246344</c:v>
                </c:pt>
                <c:pt idx="3">
                  <c:v>212940</c:v>
                </c:pt>
                <c:pt idx="4">
                  <c:v>212186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A-4CFB-822B-5E867B5381E6}"/>
            </c:ext>
          </c:extLst>
        </c:ser>
        <c:ser>
          <c:idx val="2"/>
          <c:order val="2"/>
          <c:tx>
            <c:strRef>
              <c:f>'G8.'!$B$7</c:f>
              <c:strCache>
                <c:ptCount val="1"/>
                <c:pt idx="0">
                  <c:v>Dones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1" strike="noStrike" spc="-1">
                    <a:latin typeface="Bariol Regular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'G8.'!$C$4:$G$4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'G8.'!$C$7:$G$7</c:f>
              <c:numCache>
                <c:formatCode>#,##0</c:formatCode>
                <c:ptCount val="5"/>
                <c:pt idx="0">
                  <c:v>106891.364590344</c:v>
                </c:pt>
                <c:pt idx="1">
                  <c:v>162750.452635733</c:v>
                </c:pt>
                <c:pt idx="2">
                  <c:v>211039</c:v>
                </c:pt>
                <c:pt idx="3">
                  <c:v>183170</c:v>
                </c:pt>
                <c:pt idx="4">
                  <c:v>181054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A-4CFB-822B-5E867B538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04826"/>
        <c:axId val="76732357"/>
      </c:lineChart>
      <c:catAx>
        <c:axId val="360482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76732357"/>
        <c:crosses val="autoZero"/>
        <c:auto val="1"/>
        <c:lblAlgn val="ctr"/>
        <c:lblOffset val="100"/>
        <c:noMultiLvlLbl val="0"/>
      </c:catAx>
      <c:valAx>
        <c:axId val="7673235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3604826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'G9.'!$D$3</c:f>
              <c:strCache>
                <c:ptCount val="1"/>
                <c:pt idx="0">
                  <c:v>COBERTURA A LES I. BALEARS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'G9.'!$A$4:$A$30</c:f>
              <c:strCache>
                <c:ptCount val="27"/>
                <c:pt idx="0">
                  <c:v>ACTIVITATS FÍSIQUES I 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ARTS I ARTESANIES</c:v>
                </c:pt>
                <c:pt idx="5">
                  <c:v>COMERÇ I MÀRQUETING</c:v>
                </c:pt>
                <c:pt idx="6">
                  <c:v>EDIFICACIÓ I OBRA CIVIL</c:v>
                </c:pt>
                <c:pt idx="7">
                  <c:v>ELECTRICITAT I ELECTRÒNICA</c:v>
                </c:pt>
                <c:pt idx="8">
                  <c:v>ENERGIA I AIGUA</c:v>
                </c:pt>
                <c:pt idx="9">
                  <c:v>FABRICACIÓ MECÀNICA</c:v>
                </c:pt>
                <c:pt idx="10">
                  <c:v>FUSTA, MOBLE I SURO</c:v>
                </c:pt>
                <c:pt idx="11">
                  <c:v>HOTELERIA I TURISME</c:v>
                </c:pt>
                <c:pt idx="12">
                  <c:v>IMATGE I SO</c:v>
                </c:pt>
                <c:pt idx="13">
                  <c:v>IMATGE PERSONAL</c:v>
                </c:pt>
                <c:pt idx="14">
                  <c:v>INDÚSTRIES ALIMENTÀRIES</c:v>
                </c:pt>
                <c:pt idx="15">
                  <c:v>INDÚSTRIES EXTRACTIVES</c:v>
                </c:pt>
                <c:pt idx="16">
                  <c:v>INFORMÀTICA I COMUNICACIONS</c:v>
                </c:pt>
                <c:pt idx="17">
                  <c:v>INSTAL·LACIÓ I MANTENIMENT</c:v>
                </c:pt>
                <c:pt idx="18">
                  <c:v>MARÍTIM PESQUERA</c:v>
                </c:pt>
                <c:pt idx="19">
                  <c:v>QUÍMICA</c:v>
                </c:pt>
                <c:pt idx="20">
                  <c:v>SANITAT</c:v>
                </c:pt>
                <c:pt idx="21">
                  <c:v>SEGURETAT I MEDI AMBIENT</c:v>
                </c:pt>
                <c:pt idx="22">
                  <c:v>SERVEIS SOCIOCULTURALS I A LA COMUNITAT</c:v>
                </c:pt>
                <c:pt idx="23">
                  <c:v>TÈXTIL, CONFECCIÓ I PELL</c:v>
                </c:pt>
                <c:pt idx="24">
                  <c:v>TRANSPORT I MANTENIMENT DE VEHICLES</c:v>
                </c:pt>
                <c:pt idx="25">
                  <c:v>VIDRE I CERÀMICA</c:v>
                </c:pt>
                <c:pt idx="26">
                  <c:v>TOTAL</c:v>
                </c:pt>
              </c:strCache>
            </c:strRef>
          </c:cat>
          <c:val>
            <c:numRef>
              <c:f>'G9.'!$D$4:$D$30</c:f>
              <c:numCache>
                <c:formatCode>0.00\ %</c:formatCode>
                <c:ptCount val="27"/>
                <c:pt idx="0">
                  <c:v>0.55555555555555558</c:v>
                </c:pt>
                <c:pt idx="1">
                  <c:v>1</c:v>
                </c:pt>
                <c:pt idx="2">
                  <c:v>0.28888888888888886</c:v>
                </c:pt>
                <c:pt idx="3">
                  <c:v>9.6774193548387094E-2</c:v>
                </c:pt>
                <c:pt idx="4">
                  <c:v>0</c:v>
                </c:pt>
                <c:pt idx="5">
                  <c:v>0.85</c:v>
                </c:pt>
                <c:pt idx="6">
                  <c:v>0.66666666666666663</c:v>
                </c:pt>
                <c:pt idx="7">
                  <c:v>0.16129032258064516</c:v>
                </c:pt>
                <c:pt idx="8">
                  <c:v>0.375</c:v>
                </c:pt>
                <c:pt idx="9">
                  <c:v>0.10344827586206896</c:v>
                </c:pt>
                <c:pt idx="10">
                  <c:v>0.27777777777777779</c:v>
                </c:pt>
                <c:pt idx="11">
                  <c:v>0.83333333333333337</c:v>
                </c:pt>
                <c:pt idx="12">
                  <c:v>8.3333333333333329E-2</c:v>
                </c:pt>
                <c:pt idx="13">
                  <c:v>0.7857142857142857</c:v>
                </c:pt>
                <c:pt idx="14">
                  <c:v>0.25925925925925924</c:v>
                </c:pt>
                <c:pt idx="15">
                  <c:v>5.5555555555555552E-2</c:v>
                </c:pt>
                <c:pt idx="16">
                  <c:v>0.78260869565217395</c:v>
                </c:pt>
                <c:pt idx="17">
                  <c:v>0.1111111111111111</c:v>
                </c:pt>
                <c:pt idx="18">
                  <c:v>6.8965517241379309E-2</c:v>
                </c:pt>
                <c:pt idx="19">
                  <c:v>0.1111111111111111</c:v>
                </c:pt>
                <c:pt idx="20">
                  <c:v>0.66666666666666663</c:v>
                </c:pt>
                <c:pt idx="21">
                  <c:v>0.29629629629629628</c:v>
                </c:pt>
                <c:pt idx="22">
                  <c:v>0.75</c:v>
                </c:pt>
                <c:pt idx="23">
                  <c:v>3.0303030303030304E-2</c:v>
                </c:pt>
                <c:pt idx="24">
                  <c:v>0.5</c:v>
                </c:pt>
                <c:pt idx="25">
                  <c:v>7.1428571428571425E-2</c:v>
                </c:pt>
                <c:pt idx="26">
                  <c:v>0.34290540540540543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A-4E2D-A184-ECF6AAD8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636284"/>
        <c:axId val="32314269"/>
      </c:barChart>
      <c:catAx>
        <c:axId val="456362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1" strike="noStrike" spc="-1">
                <a:latin typeface="Bariol Regular" panose="02000506040000020003" pitchFamily="50" charset="0"/>
              </a:defRPr>
            </a:pPr>
            <a:endParaRPr lang="es-ES"/>
          </a:p>
        </c:txPr>
        <c:crossAx val="32314269"/>
        <c:crosses val="autoZero"/>
        <c:auto val="1"/>
        <c:lblAlgn val="ctr"/>
        <c:lblOffset val="100"/>
        <c:noMultiLvlLbl val="0"/>
      </c:catAx>
      <c:valAx>
        <c:axId val="32314269"/>
        <c:scaling>
          <c:orientation val="minMax"/>
          <c:max val="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\ 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 panose="02000506040000020003" pitchFamily="50" charset="0"/>
              </a:defRPr>
            </a:pPr>
            <a:endParaRPr lang="es-ES"/>
          </a:p>
        </c:txPr>
        <c:crossAx val="45636284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613080</xdr:colOff>
      <xdr:row>3</xdr:row>
      <xdr:rowOff>52200</xdr:rowOff>
    </xdr:from>
    <xdr:to>
      <xdr:col>6</xdr:col>
      <xdr:colOff>349920</xdr:colOff>
      <xdr:row>15</xdr:row>
      <xdr:rowOff>37440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49680</xdr:colOff>
      <xdr:row>32</xdr:row>
      <xdr:rowOff>124920</xdr:rowOff>
    </xdr:from>
    <xdr:to>
      <xdr:col>6</xdr:col>
      <xdr:colOff>507600</xdr:colOff>
      <xdr:row>55</xdr:row>
      <xdr:rowOff>145080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4680</xdr:colOff>
      <xdr:row>13</xdr:row>
      <xdr:rowOff>81877</xdr:rowOff>
    </xdr:from>
    <xdr:to>
      <xdr:col>9</xdr:col>
      <xdr:colOff>269875</xdr:colOff>
      <xdr:row>34</xdr:row>
      <xdr:rowOff>142875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124560</xdr:colOff>
      <xdr:row>11</xdr:row>
      <xdr:rowOff>150120</xdr:rowOff>
    </xdr:from>
    <xdr:to>
      <xdr:col>3</xdr:col>
      <xdr:colOff>367200</xdr:colOff>
      <xdr:row>25</xdr:row>
      <xdr:rowOff>48240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3A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52577</xdr:colOff>
      <xdr:row>11</xdr:row>
      <xdr:rowOff>51265</xdr:rowOff>
    </xdr:from>
    <xdr:to>
      <xdr:col>6</xdr:col>
      <xdr:colOff>333017</xdr:colOff>
      <xdr:row>26</xdr:row>
      <xdr:rowOff>117105</xdr:rowOff>
    </xdr:to>
    <xdr:graphicFrame macro="">
      <xdr:nvGraphicFramePr>
        <xdr:cNvPr id="13" name="Gráfico 1">
          <a:extLst>
            <a:ext uri="{FF2B5EF4-FFF2-40B4-BE49-F238E27FC236}">
              <a16:creationId xmlns:a16="http://schemas.microsoft.com/office/drawing/2014/main" id="{00000000-0008-0000-3B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</xdr:colOff>
      <xdr:row>19</xdr:row>
      <xdr:rowOff>120600</xdr:rowOff>
    </xdr:from>
    <xdr:to>
      <xdr:col>8</xdr:col>
      <xdr:colOff>411130</xdr:colOff>
      <xdr:row>34</xdr:row>
      <xdr:rowOff>87840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</xdr:colOff>
      <xdr:row>21</xdr:row>
      <xdr:rowOff>4525</xdr:rowOff>
    </xdr:from>
    <xdr:to>
      <xdr:col>8</xdr:col>
      <xdr:colOff>793800</xdr:colOff>
      <xdr:row>35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450000</xdr:colOff>
      <xdr:row>48</xdr:row>
      <xdr:rowOff>72720</xdr:rowOff>
    </xdr:to>
    <xdr:pic>
      <xdr:nvPicPr>
        <xdr:cNvPr id="3" name="Imatg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48480"/>
          <a:ext cx="10689120" cy="755856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100080</xdr:colOff>
      <xdr:row>1</xdr:row>
      <xdr:rowOff>40680</xdr:rowOff>
    </xdr:from>
    <xdr:to>
      <xdr:col>4</xdr:col>
      <xdr:colOff>564840</xdr:colOff>
      <xdr:row>7</xdr:row>
      <xdr:rowOff>1555920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111960</xdr:colOff>
      <xdr:row>11</xdr:row>
      <xdr:rowOff>6480</xdr:rowOff>
    </xdr:from>
    <xdr:to>
      <xdr:col>5</xdr:col>
      <xdr:colOff>804600</xdr:colOff>
      <xdr:row>29</xdr:row>
      <xdr:rowOff>171720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19440</xdr:colOff>
      <xdr:row>12</xdr:row>
      <xdr:rowOff>28440</xdr:rowOff>
    </xdr:from>
    <xdr:to>
      <xdr:col>8</xdr:col>
      <xdr:colOff>302040</xdr:colOff>
      <xdr:row>29</xdr:row>
      <xdr:rowOff>105120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8</xdr:row>
      <xdr:rowOff>101108</xdr:rowOff>
    </xdr:from>
    <xdr:to>
      <xdr:col>7</xdr:col>
      <xdr:colOff>473009</xdr:colOff>
      <xdr:row>25</xdr:row>
      <xdr:rowOff>150418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14400</xdr:colOff>
      <xdr:row>11</xdr:row>
      <xdr:rowOff>135720</xdr:rowOff>
    </xdr:from>
    <xdr:to>
      <xdr:col>7</xdr:col>
      <xdr:colOff>677625</xdr:colOff>
      <xdr:row>31</xdr:row>
      <xdr:rowOff>77400</xdr:rowOff>
    </xdr:to>
    <xdr:graphicFrame macro="">
      <xdr:nvGraphicFramePr>
        <xdr:cNvPr id="9" name="Gráfico 1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@ta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Contr@ta" TargetMode="External"/><Relationship Id="rId1" Type="http://schemas.openxmlformats.org/officeDocument/2006/relationships/hyperlink" Target="mailto:Contr@ta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8"/>
  <sheetViews>
    <sheetView showGridLines="0" tabSelected="1" zoomScale="120" zoomScaleNormal="120" workbookViewId="0">
      <selection activeCell="J28" sqref="J28"/>
    </sheetView>
  </sheetViews>
  <sheetFormatPr baseColWidth="10" defaultColWidth="12" defaultRowHeight="12"/>
  <cols>
    <col min="1" max="1" width="12.7109375" style="7" customWidth="1"/>
    <col min="2" max="1024" width="12" style="7"/>
  </cols>
  <sheetData>
    <row r="1" spans="1:1">
      <c r="A1" s="8" t="s">
        <v>0</v>
      </c>
    </row>
    <row r="2" spans="1:1">
      <c r="A2" s="9" t="s">
        <v>1</v>
      </c>
    </row>
    <row r="3" spans="1:1">
      <c r="A3" s="189" t="s">
        <v>441</v>
      </c>
    </row>
    <row r="4" spans="1:1">
      <c r="A4" s="189" t="s">
        <v>443</v>
      </c>
    </row>
    <row r="5" spans="1:1">
      <c r="A5" s="189" t="s">
        <v>445</v>
      </c>
    </row>
    <row r="6" spans="1:1">
      <c r="A6" s="189" t="s">
        <v>30</v>
      </c>
    </row>
    <row r="7" spans="1:1">
      <c r="A7" s="189" t="s">
        <v>446</v>
      </c>
    </row>
    <row r="8" spans="1:1">
      <c r="A8" s="189" t="s">
        <v>491</v>
      </c>
    </row>
    <row r="9" spans="1:1">
      <c r="A9" s="189" t="s">
        <v>448</v>
      </c>
    </row>
    <row r="10" spans="1:1">
      <c r="A10" s="189" t="s">
        <v>449</v>
      </c>
    </row>
    <row r="11" spans="1:1">
      <c r="A11" s="189" t="s">
        <v>95</v>
      </c>
    </row>
    <row r="12" spans="1:1">
      <c r="A12" s="189" t="s">
        <v>450</v>
      </c>
    </row>
    <row r="13" spans="1:1">
      <c r="A13" s="189" t="s">
        <v>451</v>
      </c>
    </row>
    <row r="14" spans="1:1">
      <c r="A14" s="189" t="s">
        <v>452</v>
      </c>
    </row>
    <row r="15" spans="1:1">
      <c r="A15" s="189" t="s">
        <v>137</v>
      </c>
    </row>
    <row r="16" spans="1:1">
      <c r="A16" s="189" t="s">
        <v>146</v>
      </c>
    </row>
    <row r="17" spans="1:1">
      <c r="A17" s="189" t="s">
        <v>492</v>
      </c>
    </row>
    <row r="18" spans="1:1">
      <c r="A18" s="189" t="s">
        <v>454</v>
      </c>
    </row>
    <row r="19" spans="1:1">
      <c r="A19" s="189" t="s">
        <v>455</v>
      </c>
    </row>
    <row r="20" spans="1:1">
      <c r="A20" s="191" t="s">
        <v>493</v>
      </c>
    </row>
    <row r="21" spans="1:1">
      <c r="A21" s="189" t="s">
        <v>457</v>
      </c>
    </row>
    <row r="22" spans="1:1">
      <c r="A22" s="189" t="s">
        <v>458</v>
      </c>
    </row>
    <row r="23" spans="1:1">
      <c r="A23" s="189" t="s">
        <v>459</v>
      </c>
    </row>
    <row r="24" spans="1:1">
      <c r="A24" s="189" t="s">
        <v>460</v>
      </c>
    </row>
    <row r="25" spans="1:1">
      <c r="A25" s="189" t="s">
        <v>494</v>
      </c>
    </row>
    <row r="26" spans="1:1">
      <c r="A26" s="189" t="s">
        <v>495</v>
      </c>
    </row>
    <row r="27" spans="1:1">
      <c r="A27" s="189" t="s">
        <v>462</v>
      </c>
    </row>
    <row r="28" spans="1:1">
      <c r="A28" s="189" t="s">
        <v>252</v>
      </c>
    </row>
    <row r="29" spans="1:1">
      <c r="A29" s="189" t="s">
        <v>463</v>
      </c>
    </row>
    <row r="30" spans="1:1">
      <c r="A30" s="189" t="s">
        <v>498</v>
      </c>
    </row>
    <row r="31" spans="1:1">
      <c r="A31" s="189" t="s">
        <v>499</v>
      </c>
    </row>
    <row r="32" spans="1:1">
      <c r="A32" s="189" t="s">
        <v>500</v>
      </c>
    </row>
    <row r="33" spans="1:1">
      <c r="A33" s="189" t="s">
        <v>501</v>
      </c>
    </row>
    <row r="34" spans="1:1">
      <c r="A34" s="189" t="s">
        <v>465</v>
      </c>
    </row>
    <row r="35" spans="1:1">
      <c r="A35" s="189" t="s">
        <v>466</v>
      </c>
    </row>
    <row r="36" spans="1:1">
      <c r="A36" s="189" t="s">
        <v>467</v>
      </c>
    </row>
    <row r="37" spans="1:1">
      <c r="A37" s="189" t="s">
        <v>502</v>
      </c>
    </row>
    <row r="38" spans="1:1">
      <c r="A38" s="189" t="s">
        <v>503</v>
      </c>
    </row>
    <row r="39" spans="1:1">
      <c r="A39" s="189" t="s">
        <v>504</v>
      </c>
    </row>
    <row r="40" spans="1:1">
      <c r="A40" s="189" t="s">
        <v>469</v>
      </c>
    </row>
    <row r="41" spans="1:1">
      <c r="A41" s="189" t="s">
        <v>505</v>
      </c>
    </row>
    <row r="42" spans="1:1">
      <c r="A42" s="189" t="s">
        <v>470</v>
      </c>
    </row>
    <row r="43" spans="1:1">
      <c r="A43" s="189" t="s">
        <v>471</v>
      </c>
    </row>
    <row r="44" spans="1:1">
      <c r="A44" s="189" t="s">
        <v>472</v>
      </c>
    </row>
    <row r="45" spans="1:1">
      <c r="A45" s="189" t="s">
        <v>473</v>
      </c>
    </row>
    <row r="46" spans="1:1">
      <c r="A46" s="189" t="s">
        <v>506</v>
      </c>
    </row>
    <row r="47" spans="1:1">
      <c r="A47" s="189" t="s">
        <v>476</v>
      </c>
    </row>
    <row r="48" spans="1:1">
      <c r="A48" s="189" t="s">
        <v>507</v>
      </c>
    </row>
    <row r="49" spans="1:1">
      <c r="A49" s="189" t="s">
        <v>479</v>
      </c>
    </row>
    <row r="50" spans="1:1">
      <c r="A50" s="189" t="s">
        <v>480</v>
      </c>
    </row>
    <row r="51" spans="1:1">
      <c r="A51" s="189" t="s">
        <v>481</v>
      </c>
    </row>
    <row r="52" spans="1:1">
      <c r="A52" s="189" t="s">
        <v>508</v>
      </c>
    </row>
    <row r="53" spans="1:1">
      <c r="A53" s="189" t="s">
        <v>483</v>
      </c>
    </row>
    <row r="54" spans="1:1">
      <c r="A54" s="189" t="s">
        <v>484</v>
      </c>
    </row>
    <row r="55" spans="1:1">
      <c r="A55" s="189" t="s">
        <v>509</v>
      </c>
    </row>
    <row r="56" spans="1:1">
      <c r="A56" s="189" t="s">
        <v>488</v>
      </c>
    </row>
    <row r="57" spans="1:1">
      <c r="A57" s="189" t="s">
        <v>489</v>
      </c>
    </row>
    <row r="58" spans="1:1">
      <c r="A58" s="189" t="s">
        <v>490</v>
      </c>
    </row>
  </sheetData>
  <hyperlinks>
    <hyperlink ref="A3" location="G1.!A1" display="Gràfic 1. Evolució demandes i atur registrat per sexe. 2019-2023" xr:uid="{00000000-0004-0000-0000-000000000000}"/>
    <hyperlink ref="A4" location="G2.!A1" display="Gràfic 2. Evolució atur registrat per oficines del SOIB 2021-2023" xr:uid="{00000000-0004-0000-0000-000001000000}"/>
    <hyperlink ref="A5" location="G3.!A1" display="Gràfic 3. Evolució demandes registrades per oficines del SOIB. 2023-2024" xr:uid="{00000000-0004-0000-0000-000002000000}"/>
    <hyperlink ref="A6" location="M1.!A1" display="Mapa 1. Taxa d'atur registrat per municipi. 2024" xr:uid="{00000000-0004-0000-0000-000003000000}"/>
    <hyperlink ref="A7" location="Q1.!A1" display="Quadre 1. Resum actuacions principals en polítiques actives d’ocupació fetes al quadrienni 2020-2024" xr:uid="{00000000-0004-0000-0000-000004000000}"/>
    <hyperlink ref="A8" location="Q2.!A1" display="Quadre 2. Evolució pressupostària per a Polítiques Actives d’Ocupació per Programes de despesa 2020-2024" xr:uid="{00000000-0004-0000-0000-000005000000}"/>
    <hyperlink ref="A9" location="G4.!A1" display="Gràfic. 4. Evolució despesa en PAO per persona registrada en situació d’atur en el SOIB. 2020-2024" xr:uid="{00000000-0004-0000-0000-000006000000}"/>
    <hyperlink ref="A10" location="Q3.!A1" display="Quadre 3. Actuacions d’orientació laboral 2020-2024" xr:uid="{00000000-0004-0000-0000-000007000000}"/>
    <hyperlink ref="A11" location="Q4.!A1" display="Quadre 4. Accions d’Orientació laboral per sexe. 2024" xr:uid="{00000000-0004-0000-0000-000008000000}"/>
    <hyperlink ref="A12" location="Q5.!A1" display="Quadre 5. Persones ateses pel Servei d’Orientació laboral de les oficines del SOIB 2020-2024" xr:uid="{00000000-0004-0000-0000-000009000000}"/>
    <hyperlink ref="A13" location="Q6.!A1" display="Quadre 6. Orientació laboral de les entitats especialitzades amb col·lectius vulnerables. 2020-2024" xr:uid="{00000000-0004-0000-0000-00000A000000}"/>
    <hyperlink ref="A14" location="Q7.!A1" display="Quadre 7. Serveis de polítiques actives registrats a SISPE 2020-2024" xr:uid="{00000000-0004-0000-0000-00000B000000}"/>
    <hyperlink ref="A17" location="Q8.!A1" display="Quadre 8.Evolució de les atencions en els Punts d’Orientació Acadèmica Professional. 2020-2024" xr:uid="{00000000-0004-0000-0000-00000C000000}"/>
    <hyperlink ref="A15" location="G5.!A1" display="Gràfic 5.  Inscripcions acumulades dels joves de Balears al Sistema Nacional de Garantia Juvenil des de l’inici de la creació del Sistema. 2014-2024" xr:uid="{00000000-0004-0000-0000-00000D000000}"/>
    <hyperlink ref="A16" location="G6.!A1" display="Gràfic 6. Distribució per edat i sexe dels beneficiaris de Garantia Juvenil 2024" xr:uid="{00000000-0004-0000-0000-00000E000000}"/>
    <hyperlink ref="A18" location="Q9.!A1" display="Quadre 9. Tipologia d'atencions del POAP l'any 2024" xr:uid="{00000000-0004-0000-0000-00000F000000}"/>
    <hyperlink ref="A19" location="Q10.!A1" display="Quadre 10. Evolució de les empreses ateses pel SOIB en matèria d’intermediació laboral. 2020-2024" xr:uid="{00000000-0004-0000-0000-000010000000}"/>
    <hyperlink ref="A21" location="Q11.!A1" display="Quadre 11. Evolució dels beneficiaris de la intermediació laboral en el SOIB. 2020-2024" xr:uid="{00000000-0004-0000-0000-000011000000}"/>
    <hyperlink ref="A22" location="Q12.!A1" display="Quadre 12. Evolució de les  col·locacions gestionades pel SOIB. 2020-2024" xr:uid="{00000000-0004-0000-0000-000013000000}"/>
    <hyperlink ref="A23" location="Q13.!A1" display="Quadre 13. Evolució dels certificats d’insuficiència a Balears 2020-2024" xr:uid="{00000000-0004-0000-0000-000014000000}"/>
    <hyperlink ref="A24" location="Q14.!A1" display="Quadre 14. El SOIB a la xarxa Eures. 2020-2024" xr:uid="{00000000-0004-0000-0000-000015000000}"/>
    <hyperlink ref="A25" location="Q15.!A1" display="Quadre 15.Evolució de les actuacions de registre i assessorament de la plataforma contr@ta. 2020-2024" xr:uid="{00000000-0004-0000-0000-000016000000}"/>
    <hyperlink ref="A26" location="G8.!A1" display="Gràfic 8. Evolució de les comunicacions de contractes a les Balears a la Plataforma Contr@ta. 2020-2024" xr:uid="{00000000-0004-0000-0000-000018000000}"/>
    <hyperlink ref="A29" location="Q17.!A1" display="Quadre 17. Evolució certificats de professionalitat i acreditacions parcials acumulables expedides 2020-2024" xr:uid="{00000000-0004-0000-0000-000019000000}"/>
    <hyperlink ref="A30" location="Q18.!A1" display="Quadre 18.  Evolució de la distribució territorial dels certificats de professionalitat expedits 2020-2024" xr:uid="{00000000-0004-0000-0000-00001A000000}"/>
    <hyperlink ref="A28" location="G9.!A1" display="Gràfic 9. Taxa de cobertura de certificats de professionalitat per famílies professionals a Balears 2024" xr:uid="{00000000-0004-0000-0000-00001B000000}"/>
    <hyperlink ref="A31" location="Q19.!A1" display="Quadre 19. Distribució per famílies professionals dels certificats de professionalitat expedits l’any 2023-2024" xr:uid="{00000000-0004-0000-0000-00001C000000}"/>
    <hyperlink ref="A32" location="Q20.!A1" display="Quadre 20.Volum de participants segons la formació d’oferta que gestiona el SOIB. 2020-2024" xr:uid="{00000000-0004-0000-0000-00001D000000}"/>
    <hyperlink ref="A34" location="Q21.!A1" display="Quadre 21. Distribució per famílies professionals dels certificats de professionalitat expedits l’any 2024" xr:uid="{00000000-0004-0000-0000-00001E000000}"/>
    <hyperlink ref="A35" location="Q22.!A1" display="Quadre 22. Participants en accions formatives per a persones que pertanyen a col·lectius vulnerables, per famílies professionals i sexe, any 2024" xr:uid="{00000000-0004-0000-0000-00001F000000}"/>
    <hyperlink ref="A33" location="G10.!A1" display="Gràfic 10.Resultats dels participants de la formació per a l’ocupació de l’any 2024" xr:uid="{00000000-0004-0000-0000-000020000000}"/>
    <hyperlink ref="A36" location="Q23.!A1" display="Quadre 23. Participants en accions formatives per treballadors a ocupats, per famílies professionals i sexe, any 2024" xr:uid="{00000000-0004-0000-0000-000021000000}"/>
    <hyperlink ref="A37" location="Q24.!A1" display="Quadre 24.  Participants en accions formatives no finançades, per famílies professionals i sexe, 2024" xr:uid="{00000000-0004-0000-0000-000022000000}"/>
    <hyperlink ref="A38" location="Q25.!A1" display="Quadre 25. Cursos d’idiomes i participants que finalitzen accions formatives per a persones en situació de desocupació. 2023-2024" xr:uid="{00000000-0004-0000-0000-000023000000}"/>
    <hyperlink ref="A39" location="ÍNDEX!A1" display="Quadre 26. Cursos d’idiomes i participants que finalitzen accions formatives per a ocupats en el període 2024" xr:uid="{00000000-0004-0000-0000-000024000000}"/>
    <hyperlink ref="A40" location="Q27.!A1" display="Quadre 27. Cursos d’informàtica i participants que finalitzen accions formatives per a desocupats en el període 2023-2024" xr:uid="{00000000-0004-0000-0000-000025000000}"/>
    <hyperlink ref="A41" location="Q28.!A1" display="Quadre 28. Cursos d’idiomes i participants que finalitzen accions formatives per a ocupats en el període 2023" xr:uid="{00000000-0004-0000-0000-000026000000}"/>
    <hyperlink ref="A42" location="Q29.!A1" display="Quadre 29. Cursos d’informàtica i participants que finalitzen accions formatives per a desocupats en el període 2022-2023" xr:uid="{00000000-0004-0000-0000-000027000000}"/>
    <hyperlink ref="A43" location="Q30.!A1" display="Quadre 30. Cursos d’informàtica i participants que finalitzen accions formatives per a ocupats any 2023" xr:uid="{00000000-0004-0000-0000-000028000000}"/>
    <hyperlink ref="A44" location="Q31.!A1" display="Quadre 31. Evolució dels participants de programes de formació dual amb empreses" xr:uid="{00000000-0004-0000-0000-000029000000}"/>
    <hyperlink ref="A45" location="Q32.!A1" display="Quadre 32. Històric de convocatòries, projectes i participants de la Formació Dual del SOIB. 2019-2023" xr:uid="{00000000-0004-0000-0000-00002A000000}"/>
    <hyperlink ref="A46" location="Q33.!A1" display="Quadre 33. Evolució de les autoritzacions dels contractes de formació en alternança" xr:uid="{00000000-0004-0000-0000-00002B000000}"/>
    <hyperlink ref="A47" location="Q34.!A1" display="Quadre 34. Evolució Programes Mixtos SOIB 2019-2023" xr:uid="{00000000-0004-0000-0000-00002C000000}"/>
    <hyperlink ref="A48" location="Q35.!A1" display="Quadre 35. Beques concedides any 2023" xr:uid="{00000000-0004-0000-0000-00002D000000}"/>
    <hyperlink ref="A49" location="Q36.!A1" display="Quadre 36. Evolució de les avaluacions de competències clau amb resultat positiu a través de CEPAS. 2019-2023" xr:uid="{00000000-0004-0000-0000-00002E000000}"/>
    <hyperlink ref="A50" location="Q37.!A1" display="Quadre 37. Evolució de l'acreditació de l'experiència laboral. 2019-2023" xr:uid="{00000000-0004-0000-0000-00002F000000}"/>
    <hyperlink ref="A51" location="Q38.!A1" display="Quadre 38. Evolució de les mesures de foment de l’ocupació., 2019-2023" xr:uid="{00000000-0004-0000-0000-000030000000}"/>
    <hyperlink ref="A52" location="Q39.!A1" display="Quadre 39. Tipologia de serveis i obres d’interès general i social finançats amb SOIB Reactiva" xr:uid="{00000000-0004-0000-0000-000031000000}"/>
    <hyperlink ref="A53" location="Q40.!A1" display="Quadre 40. Distribució territorial i per sexe del programa Reactiva 2023" xr:uid="{00000000-0004-0000-0000-000032000000}"/>
    <hyperlink ref="A54" location="Q41.!A1" display="Quadre 41. Evolució de les contractacions en el programa de foment SOIB Dona 2019-2023" xr:uid="{00000000-0004-0000-0000-000033000000}"/>
    <hyperlink ref="A55" location="Q42.!A1" display="Quadre 42.  Distribució per illes de les contractacions del programa SOIB Dona  l’any 2023" xr:uid="{00000000-0004-0000-0000-000034000000}"/>
    <hyperlink ref="A58" location="Q43.!A1" display="Quadre 43.  Ocupacions oferides a les participants del programa SOIB Dona" xr:uid="{00000000-0004-0000-0000-000035000000}"/>
    <hyperlink ref="A56" location="G11.!A1" display="Gràfic 11. Subvencions per a que  persones desocupades s’incorporin a cooperatives de les Balears" xr:uid="{00000000-0004-0000-0000-000039000000}"/>
    <hyperlink ref="A57" location="G12.!A1" display="Gràfic 12.  Xarxa AODL 2020-2023" xr:uid="{00000000-0004-0000-0000-00003A000000}"/>
    <hyperlink ref="A20" location="G7.!A1" display="Gràfic 7. Evolució de la intermediació laboral amb empreses i entitats 2020-2024" xr:uid="{0A8D7378-F714-4C99-A49D-FA6749B2BBD1}"/>
    <hyperlink ref="A27" location="Q16.!A1" display="Quadre 16. Evolució dels centres de formació professional per a l’ocupació pública a les Balears. 2020-2024" xr:uid="{00000000-0004-0000-0000-000017000000}"/>
  </hyperlinks>
  <pageMargins left="0" right="0" top="0" bottom="0" header="0" footer="0"/>
  <pageSetup paperSize="9" firstPageNumber="0" pageOrder="overThenDown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E26"/>
  <sheetViews>
    <sheetView showGridLines="0" zoomScale="120" zoomScaleNormal="120" workbookViewId="0">
      <selection activeCell="F23" sqref="F23"/>
    </sheetView>
  </sheetViews>
  <sheetFormatPr baseColWidth="10" defaultColWidth="12.85546875" defaultRowHeight="12.75"/>
  <cols>
    <col min="1" max="1" width="44.5703125" style="10" customWidth="1"/>
    <col min="2" max="2" width="6.85546875" style="10" customWidth="1"/>
    <col min="3" max="3" width="12.7109375" style="10"/>
    <col min="4" max="1019" width="12.85546875" style="10"/>
  </cols>
  <sheetData>
    <row r="1" spans="1:4">
      <c r="A1" s="45" t="s">
        <v>95</v>
      </c>
    </row>
    <row r="2" spans="1:4">
      <c r="A2" s="39"/>
    </row>
    <row r="3" spans="1:4">
      <c r="A3" s="73" t="s">
        <v>80</v>
      </c>
      <c r="B3" s="73"/>
      <c r="C3" s="73" t="s">
        <v>68</v>
      </c>
      <c r="D3" s="73" t="s">
        <v>96</v>
      </c>
    </row>
    <row r="4" spans="1:4" ht="14.65" customHeight="1">
      <c r="A4" s="208" t="s">
        <v>83</v>
      </c>
      <c r="B4" s="78" t="s">
        <v>97</v>
      </c>
      <c r="C4" s="78">
        <v>6541</v>
      </c>
      <c r="D4" s="79">
        <f>+C4/SUM(C4:C5)</f>
        <v>0.42551392141556077</v>
      </c>
    </row>
    <row r="5" spans="1:4">
      <c r="A5" s="208"/>
      <c r="B5" s="78" t="s">
        <v>98</v>
      </c>
      <c r="C5" s="78">
        <v>8831</v>
      </c>
      <c r="D5" s="79">
        <f>+C5/SUM(C4:C5)</f>
        <v>0.57448607858443923</v>
      </c>
    </row>
    <row r="6" spans="1:4" ht="14.65" customHeight="1">
      <c r="A6" s="208" t="s">
        <v>84</v>
      </c>
      <c r="B6" s="78" t="s">
        <v>97</v>
      </c>
      <c r="C6" s="78">
        <v>5812</v>
      </c>
      <c r="D6" s="79">
        <f>+C6/SUM(C6:C7)</f>
        <v>0.41969959560947429</v>
      </c>
    </row>
    <row r="7" spans="1:4">
      <c r="A7" s="208"/>
      <c r="B7" s="78" t="s">
        <v>98</v>
      </c>
      <c r="C7" s="78">
        <v>8036</v>
      </c>
      <c r="D7" s="79">
        <f>+C7/SUM(C6:C7)</f>
        <v>0.58030040439052566</v>
      </c>
    </row>
    <row r="8" spans="1:4" ht="14.65" customHeight="1">
      <c r="A8" s="208" t="s">
        <v>85</v>
      </c>
      <c r="B8" s="78" t="s">
        <v>97</v>
      </c>
      <c r="C8" s="78">
        <v>22670</v>
      </c>
      <c r="D8" s="79">
        <f>+C8/SUM(C8:C9)</f>
        <v>0.42750193290463706</v>
      </c>
    </row>
    <row r="9" spans="1:4">
      <c r="A9" s="208"/>
      <c r="B9" s="78" t="s">
        <v>98</v>
      </c>
      <c r="C9" s="78">
        <v>30359</v>
      </c>
      <c r="D9" s="79">
        <f>+C9/SUM(C8:C9)</f>
        <v>0.57249806709536288</v>
      </c>
    </row>
    <row r="10" spans="1:4" ht="14.65" customHeight="1">
      <c r="A10" s="208" t="s">
        <v>86</v>
      </c>
      <c r="B10" s="78" t="s">
        <v>97</v>
      </c>
      <c r="C10" s="78">
        <v>6169</v>
      </c>
      <c r="D10" s="79">
        <f>+C10/SUM(C10:C11)</f>
        <v>0.39054190934413774</v>
      </c>
    </row>
    <row r="11" spans="1:4">
      <c r="A11" s="208"/>
      <c r="B11" s="78" t="s">
        <v>98</v>
      </c>
      <c r="C11" s="78">
        <v>9627</v>
      </c>
      <c r="D11" s="79">
        <f>+C11/SUM(C10:C11)</f>
        <v>0.60945809065586221</v>
      </c>
    </row>
    <row r="12" spans="1:4" ht="14.65" customHeight="1">
      <c r="A12" s="208" t="s">
        <v>87</v>
      </c>
      <c r="B12" s="78" t="s">
        <v>97</v>
      </c>
      <c r="C12" s="78">
        <v>87515</v>
      </c>
      <c r="D12" s="79">
        <f>+C12/SUM(C12:C13)</f>
        <v>0.46035328030972522</v>
      </c>
    </row>
    <row r="13" spans="1:4">
      <c r="A13" s="208"/>
      <c r="B13" s="78" t="s">
        <v>98</v>
      </c>
      <c r="C13" s="78">
        <v>102589</v>
      </c>
      <c r="D13" s="79">
        <f>+C13/SUM(C12:C13)</f>
        <v>0.53964671969027478</v>
      </c>
    </row>
    <row r="14" spans="1:4" ht="14.65" customHeight="1">
      <c r="A14" s="208" t="s">
        <v>99</v>
      </c>
      <c r="B14" s="78" t="s">
        <v>97</v>
      </c>
      <c r="C14" s="78">
        <v>107</v>
      </c>
      <c r="D14" s="79">
        <f>+C14/SUM(C14:C15)</f>
        <v>0.35548172757475083</v>
      </c>
    </row>
    <row r="15" spans="1:4">
      <c r="A15" s="208"/>
      <c r="B15" s="78" t="s">
        <v>98</v>
      </c>
      <c r="C15" s="78">
        <v>194</v>
      </c>
      <c r="D15" s="79">
        <f>+C15/SUM(C14:C15)</f>
        <v>0.64451827242524917</v>
      </c>
    </row>
    <row r="16" spans="1:4" ht="14.65" customHeight="1">
      <c r="A16" s="208" t="s">
        <v>89</v>
      </c>
      <c r="B16" s="78" t="s">
        <v>97</v>
      </c>
      <c r="C16" s="78">
        <v>128</v>
      </c>
      <c r="D16" s="79">
        <f>+C16/SUM(C16:C17)</f>
        <v>0.30992736077481842</v>
      </c>
    </row>
    <row r="17" spans="1:4">
      <c r="A17" s="208"/>
      <c r="B17" s="78" t="s">
        <v>98</v>
      </c>
      <c r="C17" s="78">
        <v>285</v>
      </c>
      <c r="D17" s="79">
        <f>+C17/SUM(C16:C17)</f>
        <v>0.69007263922518158</v>
      </c>
    </row>
    <row r="18" spans="1:4" ht="14.65" customHeight="1">
      <c r="A18" s="208" t="s">
        <v>91</v>
      </c>
      <c r="B18" s="78" t="s">
        <v>97</v>
      </c>
      <c r="C18" s="78">
        <f>217+360</f>
        <v>577</v>
      </c>
      <c r="D18" s="79">
        <f>+C18/SUM(C18:C19)</f>
        <v>0.51841868823000903</v>
      </c>
    </row>
    <row r="19" spans="1:4">
      <c r="A19" s="208"/>
      <c r="B19" s="78" t="s">
        <v>98</v>
      </c>
      <c r="C19" s="78">
        <f>214+322</f>
        <v>536</v>
      </c>
      <c r="D19" s="79">
        <f>+C19/SUM(C18:C19)</f>
        <v>0.48158131176999103</v>
      </c>
    </row>
    <row r="20" spans="1:4" ht="14.65" customHeight="1">
      <c r="A20" s="208" t="s">
        <v>92</v>
      </c>
      <c r="B20" s="78" t="s">
        <v>97</v>
      </c>
      <c r="C20" s="78">
        <v>288</v>
      </c>
      <c r="D20" s="79">
        <f>+C20/SUM(C20:C21)</f>
        <v>0.34163701067615659</v>
      </c>
    </row>
    <row r="21" spans="1:4">
      <c r="A21" s="208"/>
      <c r="B21" s="78" t="s">
        <v>98</v>
      </c>
      <c r="C21" s="78">
        <v>555</v>
      </c>
      <c r="D21" s="79">
        <f>+C21/SUM(C20:C21)</f>
        <v>0.65836298932384341</v>
      </c>
    </row>
    <row r="22" spans="1:4" ht="14.65" customHeight="1">
      <c r="A22" s="208" t="s">
        <v>100</v>
      </c>
      <c r="B22" s="78" t="s">
        <v>97</v>
      </c>
      <c r="C22" s="78">
        <v>1820</v>
      </c>
      <c r="D22" s="79">
        <f>+C22/SUM(C22:C23)</f>
        <v>0.40615933943316224</v>
      </c>
    </row>
    <row r="23" spans="1:4">
      <c r="A23" s="208"/>
      <c r="B23" s="78" t="s">
        <v>98</v>
      </c>
      <c r="C23" s="78">
        <v>2661</v>
      </c>
      <c r="D23" s="79">
        <f>+C23/SUM(C22:C23)</f>
        <v>0.59384066056683771</v>
      </c>
    </row>
    <row r="24" spans="1:4" ht="25.5">
      <c r="A24" s="4" t="s">
        <v>101</v>
      </c>
      <c r="B24" s="78" t="s">
        <v>98</v>
      </c>
      <c r="C24" s="78">
        <v>603</v>
      </c>
      <c r="D24" s="79">
        <v>1</v>
      </c>
    </row>
    <row r="25" spans="1:4">
      <c r="A25" s="207"/>
      <c r="B25" s="207"/>
    </row>
    <row r="26" spans="1:4">
      <c r="A26" s="10" t="s">
        <v>8</v>
      </c>
    </row>
  </sheetData>
  <mergeCells count="11">
    <mergeCell ref="A4:A5"/>
    <mergeCell ref="A6:A7"/>
    <mergeCell ref="A8:A9"/>
    <mergeCell ref="A10:A11"/>
    <mergeCell ref="A12:A13"/>
    <mergeCell ref="A25:B25"/>
    <mergeCell ref="A14:A15"/>
    <mergeCell ref="A16:A17"/>
    <mergeCell ref="A18:A19"/>
    <mergeCell ref="A20:A21"/>
    <mergeCell ref="A22:A2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&amp;C&amp;10&amp;A</oddHeader>
    <oddFooter>&amp;C&amp;10Pàgina &amp;P</oddFooter>
  </headerFooter>
  <ignoredErrors>
    <ignoredError sqref="D4 D23:D24" formulaRange="1"/>
    <ignoredError sqref="D5:D22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I16"/>
  <sheetViews>
    <sheetView showGridLines="0" zoomScale="120" zoomScaleNormal="120" workbookViewId="0">
      <selection activeCell="D21" sqref="D21"/>
    </sheetView>
  </sheetViews>
  <sheetFormatPr baseColWidth="10" defaultColWidth="12" defaultRowHeight="12"/>
  <cols>
    <col min="1" max="1" width="19.7109375" style="7" customWidth="1"/>
    <col min="2" max="4" width="12.7109375" style="7" customWidth="1"/>
    <col min="5" max="1019" width="12" style="7"/>
    <col min="1020" max="1023" width="12.85546875" style="7" customWidth="1"/>
  </cols>
  <sheetData>
    <row r="1" spans="1:8" ht="12.75">
      <c r="A1" s="39" t="s">
        <v>450</v>
      </c>
    </row>
    <row r="2" spans="1:8" ht="25.5">
      <c r="A2" s="73" t="s">
        <v>102</v>
      </c>
      <c r="B2" s="73" t="s">
        <v>103</v>
      </c>
      <c r="C2" s="73" t="s">
        <v>104</v>
      </c>
      <c r="D2" s="73" t="s">
        <v>105</v>
      </c>
      <c r="E2" s="73" t="s">
        <v>106</v>
      </c>
      <c r="F2" s="73" t="s">
        <v>107</v>
      </c>
    </row>
    <row r="3" spans="1:8" ht="12.75">
      <c r="A3" s="195" t="s">
        <v>108</v>
      </c>
      <c r="B3" s="196">
        <f>B4+B5</f>
        <v>79946</v>
      </c>
      <c r="C3" s="196">
        <f>C4+C5</f>
        <v>75273</v>
      </c>
      <c r="D3" s="196">
        <f>+D4+D5</f>
        <v>86175</v>
      </c>
      <c r="E3" s="196">
        <v>87300</v>
      </c>
      <c r="F3" s="196">
        <v>88691</v>
      </c>
    </row>
    <row r="4" spans="1:8" ht="12.75">
      <c r="A4" s="197" t="s">
        <v>109</v>
      </c>
      <c r="B4" s="198">
        <v>51831</v>
      </c>
      <c r="C4" s="198">
        <v>47390</v>
      </c>
      <c r="D4" s="198">
        <v>54127</v>
      </c>
      <c r="E4" s="198">
        <v>53527</v>
      </c>
      <c r="F4" s="198">
        <v>52158</v>
      </c>
      <c r="H4" s="80"/>
    </row>
    <row r="5" spans="1:8" ht="12.75">
      <c r="A5" s="197" t="s">
        <v>110</v>
      </c>
      <c r="B5" s="198">
        <v>28115</v>
      </c>
      <c r="C5" s="198">
        <v>27883</v>
      </c>
      <c r="D5" s="198">
        <v>32048</v>
      </c>
      <c r="E5" s="198">
        <v>33773</v>
      </c>
      <c r="F5" s="198">
        <v>36533</v>
      </c>
    </row>
    <row r="6" spans="1:8" ht="12.75">
      <c r="A6" s="195" t="s">
        <v>111</v>
      </c>
      <c r="B6" s="196">
        <f>B7+B8</f>
        <v>79946</v>
      </c>
      <c r="C6" s="196">
        <f>C8+C7</f>
        <v>75273</v>
      </c>
      <c r="D6" s="196">
        <f>+D7+D8</f>
        <v>86175</v>
      </c>
      <c r="E6" s="196">
        <f>+E7+E8</f>
        <v>87300</v>
      </c>
      <c r="F6" s="196">
        <v>88691</v>
      </c>
    </row>
    <row r="7" spans="1:8" ht="12.75">
      <c r="A7" s="197" t="s">
        <v>112</v>
      </c>
      <c r="B7" s="198">
        <v>17699</v>
      </c>
      <c r="C7" s="198">
        <v>16143</v>
      </c>
      <c r="D7" s="198">
        <v>20669</v>
      </c>
      <c r="E7" s="198">
        <v>21074</v>
      </c>
      <c r="F7" s="198">
        <v>21108</v>
      </c>
    </row>
    <row r="8" spans="1:8" ht="12.75">
      <c r="A8" s="197" t="s">
        <v>113</v>
      </c>
      <c r="B8" s="198">
        <v>62247</v>
      </c>
      <c r="C8" s="198">
        <v>59130</v>
      </c>
      <c r="D8" s="198">
        <v>65506</v>
      </c>
      <c r="E8" s="198">
        <v>66226</v>
      </c>
      <c r="F8" s="198">
        <v>67583</v>
      </c>
    </row>
    <row r="9" spans="1:8" ht="12.75">
      <c r="A9" s="195" t="s">
        <v>114</v>
      </c>
      <c r="B9" s="196">
        <f>B10+B11</f>
        <v>79946</v>
      </c>
      <c r="C9" s="196">
        <f>C10+C11</f>
        <v>75273</v>
      </c>
      <c r="D9" s="196">
        <f>+D10+D11</f>
        <v>86175</v>
      </c>
      <c r="E9" s="196">
        <f>+E10+E11</f>
        <v>87300</v>
      </c>
      <c r="F9" s="196">
        <v>88691</v>
      </c>
    </row>
    <row r="10" spans="1:8" ht="12.75">
      <c r="A10" s="197" t="s">
        <v>115</v>
      </c>
      <c r="B10" s="198">
        <v>73442</v>
      </c>
      <c r="C10" s="198">
        <v>63827</v>
      </c>
      <c r="D10" s="198">
        <v>65596</v>
      </c>
      <c r="E10" s="198">
        <v>78522</v>
      </c>
      <c r="F10" s="198">
        <v>77168</v>
      </c>
    </row>
    <row r="11" spans="1:8" ht="12.75">
      <c r="A11" s="197" t="s">
        <v>116</v>
      </c>
      <c r="B11" s="198">
        <v>6504</v>
      </c>
      <c r="C11" s="198">
        <v>11446</v>
      </c>
      <c r="D11" s="198">
        <v>20579</v>
      </c>
      <c r="E11" s="198">
        <v>8778</v>
      </c>
      <c r="F11" s="198">
        <v>11523</v>
      </c>
    </row>
    <row r="12" spans="1:8" ht="12.75">
      <c r="A12" s="195" t="s">
        <v>117</v>
      </c>
      <c r="B12" s="196">
        <f>B13+B14</f>
        <v>79946</v>
      </c>
      <c r="C12" s="196">
        <f>C13+C14</f>
        <v>75273</v>
      </c>
      <c r="D12" s="196">
        <f>+D13+D14</f>
        <v>86175</v>
      </c>
      <c r="E12" s="196">
        <f>+E13+E14</f>
        <v>87300</v>
      </c>
      <c r="F12" s="196">
        <v>88691</v>
      </c>
    </row>
    <row r="13" spans="1:8" ht="12.75">
      <c r="A13" s="197" t="s">
        <v>118</v>
      </c>
      <c r="B13" s="198">
        <v>53360</v>
      </c>
      <c r="C13" s="198">
        <v>24422</v>
      </c>
      <c r="D13" s="198">
        <v>22742</v>
      </c>
      <c r="E13" s="198">
        <v>23215</v>
      </c>
      <c r="F13" s="198">
        <v>29424</v>
      </c>
    </row>
    <row r="14" spans="1:8" ht="12.75">
      <c r="A14" s="197" t="s">
        <v>119</v>
      </c>
      <c r="B14" s="198">
        <v>26586</v>
      </c>
      <c r="C14" s="198">
        <v>50851</v>
      </c>
      <c r="D14" s="198">
        <v>63433</v>
      </c>
      <c r="E14" s="198">
        <v>64085</v>
      </c>
      <c r="F14" s="198">
        <v>59267</v>
      </c>
    </row>
    <row r="15" spans="1:8" ht="12.75">
      <c r="A15" s="10" t="s">
        <v>120</v>
      </c>
      <c r="B15" s="10"/>
      <c r="C15" s="10"/>
      <c r="D15" s="10"/>
      <c r="E15" s="10"/>
      <c r="F15" s="10"/>
    </row>
    <row r="16" spans="1:8" ht="12.75">
      <c r="A16" s="10" t="s">
        <v>8</v>
      </c>
      <c r="B16" s="10"/>
      <c r="C16" s="10"/>
      <c r="D16" s="10"/>
      <c r="E16" s="10"/>
      <c r="F16" s="1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E1048576"/>
  <sheetViews>
    <sheetView showGridLines="0" zoomScale="120" zoomScaleNormal="120" workbookViewId="0">
      <selection activeCell="C13" sqref="C13"/>
    </sheetView>
  </sheetViews>
  <sheetFormatPr baseColWidth="10" defaultColWidth="12" defaultRowHeight="12"/>
  <cols>
    <col min="1" max="1" width="30.28515625" style="7" customWidth="1"/>
    <col min="2" max="2" width="10.28515625" style="7" customWidth="1"/>
    <col min="3" max="4" width="9.28515625" style="7" customWidth="1"/>
    <col min="5" max="5" width="9.5703125" style="7" customWidth="1"/>
    <col min="6" max="1019" width="12" style="7"/>
    <col min="1020" max="1022" width="12.85546875" customWidth="1"/>
  </cols>
  <sheetData>
    <row r="1" spans="1:6" ht="19.350000000000001" customHeight="1">
      <c r="A1" s="81" t="s">
        <v>451</v>
      </c>
    </row>
    <row r="2" spans="1:6" ht="29.1" customHeight="1">
      <c r="A2" s="82" t="s">
        <v>121</v>
      </c>
      <c r="B2" s="82" t="s">
        <v>64</v>
      </c>
      <c r="C2" s="82" t="s">
        <v>65</v>
      </c>
      <c r="D2" s="82" t="s">
        <v>66</v>
      </c>
      <c r="E2" s="82" t="s">
        <v>67</v>
      </c>
      <c r="F2" s="82" t="s">
        <v>68</v>
      </c>
    </row>
    <row r="3" spans="1:6" ht="42.75">
      <c r="A3" s="83" t="s">
        <v>122</v>
      </c>
      <c r="B3" s="84">
        <v>3492</v>
      </c>
      <c r="C3" s="84">
        <v>4167</v>
      </c>
      <c r="D3" s="84">
        <v>4438</v>
      </c>
      <c r="E3" s="84">
        <f>3893+630+1897</f>
        <v>6420</v>
      </c>
      <c r="F3" s="84">
        <v>4738</v>
      </c>
    </row>
    <row r="4" spans="1:6" ht="42.75">
      <c r="A4" s="83" t="s">
        <v>123</v>
      </c>
      <c r="B4" s="84">
        <v>1307</v>
      </c>
      <c r="C4" s="84">
        <v>1366</v>
      </c>
      <c r="D4" s="84">
        <v>1568</v>
      </c>
      <c r="E4" s="84">
        <f>1323+187+558</f>
        <v>2068</v>
      </c>
      <c r="F4" s="84">
        <v>1527</v>
      </c>
    </row>
    <row r="5" spans="1:6" ht="19.350000000000001" customHeight="1">
      <c r="A5" s="82"/>
      <c r="B5" s="85">
        <f>SUM(B3:B4)</f>
        <v>4799</v>
      </c>
      <c r="C5" s="85">
        <f>SUM(C3:C4)</f>
        <v>5533</v>
      </c>
      <c r="D5" s="85">
        <v>6006</v>
      </c>
      <c r="E5" s="85">
        <f>+E3+E4</f>
        <v>8488</v>
      </c>
      <c r="F5" s="85">
        <f>+F3+F4</f>
        <v>6265</v>
      </c>
    </row>
    <row r="6" spans="1:6" ht="19.350000000000001" customHeight="1">
      <c r="A6" s="10" t="s">
        <v>8</v>
      </c>
    </row>
    <row r="7" spans="1:6" ht="12.75">
      <c r="A7" s="10" t="s">
        <v>124</v>
      </c>
    </row>
    <row r="1048575" ht="12.75" customHeight="1"/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H9"/>
  <sheetViews>
    <sheetView showGridLines="0" zoomScale="120" zoomScaleNormal="120" workbookViewId="0">
      <selection activeCell="B1" sqref="B1:B1048576"/>
    </sheetView>
  </sheetViews>
  <sheetFormatPr baseColWidth="10" defaultColWidth="12" defaultRowHeight="12.75"/>
  <cols>
    <col min="1" max="1" width="13" style="10" customWidth="1"/>
    <col min="2" max="2" width="10.28515625" style="10" customWidth="1"/>
    <col min="3" max="3" width="8.7109375" style="10" customWidth="1"/>
    <col min="4" max="4" width="10.28515625" style="10" customWidth="1"/>
    <col min="5" max="5" width="9" style="10" bestFit="1" customWidth="1"/>
    <col min="6" max="9" width="8.7109375" style="10" customWidth="1"/>
    <col min="10" max="15" width="11" style="10" customWidth="1"/>
    <col min="16" max="16" width="28.42578125" style="10" customWidth="1"/>
    <col min="17" max="17" width="43.140625" style="10" customWidth="1"/>
    <col min="18" max="18" width="42.42578125" style="10" customWidth="1"/>
    <col min="19" max="19" width="43.140625" style="10" customWidth="1"/>
    <col min="20" max="61" width="11" style="10" customWidth="1"/>
    <col min="62" max="1022" width="12" style="10"/>
  </cols>
  <sheetData>
    <row r="1" spans="1:1022">
      <c r="A1" s="39" t="s">
        <v>452</v>
      </c>
    </row>
    <row r="2" spans="1:1022" ht="27.75" customHeight="1"/>
    <row r="3" spans="1:1022" ht="36" customHeight="1">
      <c r="A3" s="86" t="s">
        <v>125</v>
      </c>
      <c r="B3" s="86" t="s">
        <v>64</v>
      </c>
      <c r="C3" s="86" t="s">
        <v>65</v>
      </c>
      <c r="D3" s="86" t="s">
        <v>66</v>
      </c>
      <c r="E3" s="86" t="s">
        <v>67</v>
      </c>
      <c r="F3" s="86" t="s">
        <v>68</v>
      </c>
      <c r="AMD3" s="87"/>
      <c r="AME3" s="87"/>
      <c r="AMF3" s="87"/>
      <c r="AMG3" s="87"/>
      <c r="AMH3" s="87"/>
    </row>
    <row r="4" spans="1:1022" ht="34.5" customHeight="1">
      <c r="A4" s="88" t="s">
        <v>126</v>
      </c>
      <c r="B4" s="90">
        <v>312865</v>
      </c>
      <c r="C4" s="90">
        <v>361674</v>
      </c>
      <c r="D4" s="90">
        <v>385777</v>
      </c>
      <c r="E4" s="90">
        <v>370837</v>
      </c>
      <c r="F4" s="90">
        <v>509301</v>
      </c>
      <c r="AMD4" s="87"/>
      <c r="AME4" s="87"/>
      <c r="AMF4" s="87"/>
      <c r="AMG4" s="87"/>
      <c r="AMH4" s="87"/>
    </row>
    <row r="5" spans="1:1022" ht="40.5" customHeight="1">
      <c r="A5" s="88" t="s">
        <v>127</v>
      </c>
      <c r="B5" s="90">
        <v>244519</v>
      </c>
      <c r="C5" s="90">
        <v>246250</v>
      </c>
      <c r="D5" s="90">
        <v>260577</v>
      </c>
      <c r="E5" s="90">
        <v>240423</v>
      </c>
      <c r="F5" s="90">
        <v>353140</v>
      </c>
      <c r="AMD5" s="87"/>
      <c r="AME5" s="87"/>
      <c r="AMF5" s="87"/>
      <c r="AMG5" s="87"/>
      <c r="AMH5" s="87"/>
    </row>
    <row r="6" spans="1:1022">
      <c r="A6" s="10" t="s">
        <v>8</v>
      </c>
    </row>
    <row r="8" spans="1:1022" ht="25.5" customHeight="1"/>
    <row r="9" spans="1:1022" ht="30" customHeight="1">
      <c r="L9" s="2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MJ29"/>
  <sheetViews>
    <sheetView showGridLines="0" zoomScale="120" zoomScaleNormal="120" workbookViewId="0">
      <selection activeCell="L3" sqref="L3"/>
    </sheetView>
  </sheetViews>
  <sheetFormatPr baseColWidth="10" defaultColWidth="12" defaultRowHeight="12"/>
  <cols>
    <col min="1" max="1" width="12.7109375" style="7" customWidth="1"/>
    <col min="2" max="2" width="28.85546875" style="7" customWidth="1"/>
    <col min="3" max="9" width="12.7109375" style="7" customWidth="1"/>
    <col min="10" max="10" width="14.85546875" style="7" customWidth="1"/>
    <col min="11" max="11" width="12.7109375" style="7" customWidth="1"/>
    <col min="12" max="1024" width="12" style="7"/>
  </cols>
  <sheetData>
    <row r="2" spans="1:13" ht="12.75">
      <c r="A2" s="39" t="s">
        <v>129</v>
      </c>
      <c r="B2" s="91"/>
      <c r="C2" s="91"/>
      <c r="D2" s="91"/>
      <c r="E2" s="91"/>
      <c r="F2" s="91"/>
      <c r="G2" s="91"/>
      <c r="H2" s="91"/>
      <c r="I2" s="92"/>
      <c r="J2" s="93"/>
      <c r="K2" s="93"/>
    </row>
    <row r="3" spans="1:13" ht="13.5" customHeight="1">
      <c r="A3" s="209" t="s">
        <v>130</v>
      </c>
      <c r="B3" s="52" t="s">
        <v>81</v>
      </c>
      <c r="C3" s="52" t="s">
        <v>131</v>
      </c>
      <c r="D3" s="52" t="s">
        <v>132</v>
      </c>
      <c r="E3" s="52" t="s">
        <v>133</v>
      </c>
      <c r="F3" s="52" t="s">
        <v>134</v>
      </c>
      <c r="G3" s="52" t="s">
        <v>135</v>
      </c>
      <c r="H3" s="52" t="s">
        <v>63</v>
      </c>
      <c r="I3" s="52" t="s">
        <v>64</v>
      </c>
      <c r="J3" s="52" t="s">
        <v>65</v>
      </c>
      <c r="K3" s="52" t="s">
        <v>66</v>
      </c>
      <c r="L3" s="52" t="s">
        <v>67</v>
      </c>
      <c r="M3" s="52" t="s">
        <v>68</v>
      </c>
    </row>
    <row r="4" spans="1:13" ht="36">
      <c r="A4" s="209"/>
      <c r="B4" s="94" t="s">
        <v>136</v>
      </c>
      <c r="C4" s="84">
        <v>1903</v>
      </c>
      <c r="D4" s="84">
        <v>5251</v>
      </c>
      <c r="E4" s="84">
        <v>9293</v>
      </c>
      <c r="F4" s="84">
        <v>20420</v>
      </c>
      <c r="G4" s="84">
        <v>31969</v>
      </c>
      <c r="H4" s="84">
        <v>39181</v>
      </c>
      <c r="I4" s="84">
        <v>49553</v>
      </c>
      <c r="J4" s="84">
        <v>52448</v>
      </c>
      <c r="K4" s="84">
        <v>55784</v>
      </c>
      <c r="L4" s="84">
        <v>60365</v>
      </c>
      <c r="M4" s="84">
        <f>+L4+4995</f>
        <v>65360</v>
      </c>
    </row>
    <row r="5" spans="1:13">
      <c r="A5" s="7" t="s">
        <v>128</v>
      </c>
      <c r="K5" s="95"/>
    </row>
    <row r="6" spans="1:13">
      <c r="L6" s="56"/>
    </row>
    <row r="8" spans="1:13" ht="14.25">
      <c r="A8" s="96" t="s">
        <v>137</v>
      </c>
    </row>
    <row r="27" spans="1:1">
      <c r="A27" s="7" t="s">
        <v>128</v>
      </c>
    </row>
    <row r="29" spans="1:1">
      <c r="A29"/>
    </row>
  </sheetData>
  <mergeCells count="1">
    <mergeCell ref="A3:A4"/>
  </mergeCells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J32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4.7109375" style="10" customWidth="1"/>
    <col min="2" max="4" width="12.7109375" style="10" customWidth="1"/>
    <col min="5" max="1024" width="12" style="10"/>
  </cols>
  <sheetData>
    <row r="1" spans="1:1024">
      <c r="A1" s="10" t="s">
        <v>138</v>
      </c>
    </row>
    <row r="4" spans="1:1024">
      <c r="A4" s="73" t="s">
        <v>139</v>
      </c>
      <c r="B4" s="73" t="s">
        <v>140</v>
      </c>
      <c r="C4" s="73" t="s">
        <v>141</v>
      </c>
      <c r="D4" s="73" t="s">
        <v>142</v>
      </c>
      <c r="G4"/>
      <c r="AME4"/>
      <c r="AMF4"/>
      <c r="AMG4"/>
      <c r="AMH4"/>
      <c r="AMI4"/>
      <c r="AMJ4"/>
    </row>
    <row r="5" spans="1:1024">
      <c r="A5" s="24" t="s">
        <v>143</v>
      </c>
      <c r="B5" s="97">
        <v>1512</v>
      </c>
      <c r="C5" s="97">
        <v>2510</v>
      </c>
      <c r="D5" s="97">
        <v>4022</v>
      </c>
      <c r="E5" s="20"/>
      <c r="F5" s="20"/>
      <c r="G5" s="20"/>
      <c r="AME5"/>
      <c r="AMF5"/>
      <c r="AMG5"/>
      <c r="AMH5"/>
      <c r="AMI5"/>
      <c r="AMJ5"/>
    </row>
    <row r="6" spans="1:1024">
      <c r="A6" s="24" t="s">
        <v>144</v>
      </c>
      <c r="B6" s="97">
        <v>4794</v>
      </c>
      <c r="C6" s="97">
        <v>5938</v>
      </c>
      <c r="D6" s="97">
        <f>+B6+C6</f>
        <v>10732</v>
      </c>
      <c r="E6" s="20"/>
      <c r="F6" s="20"/>
      <c r="G6" s="20"/>
      <c r="AME6"/>
      <c r="AMF6"/>
      <c r="AMG6"/>
      <c r="AMH6"/>
      <c r="AMI6"/>
      <c r="AMJ6"/>
    </row>
    <row r="7" spans="1:1024">
      <c r="A7" s="24" t="s">
        <v>145</v>
      </c>
      <c r="B7" s="97">
        <v>5599</v>
      </c>
      <c r="C7" s="97">
        <v>5709</v>
      </c>
      <c r="D7" s="97">
        <f>+B7+C7</f>
        <v>11308</v>
      </c>
      <c r="E7" s="20"/>
      <c r="F7" s="20"/>
      <c r="G7" s="20"/>
      <c r="AME7"/>
      <c r="AMF7"/>
      <c r="AMG7"/>
      <c r="AMH7"/>
      <c r="AMI7"/>
      <c r="AMJ7"/>
    </row>
    <row r="8" spans="1:1024">
      <c r="A8" s="98" t="s">
        <v>142</v>
      </c>
      <c r="B8" s="97">
        <f>+B5+B6+B7</f>
        <v>11905</v>
      </c>
      <c r="C8" s="97">
        <f>+C5+C6+C7</f>
        <v>14157</v>
      </c>
      <c r="D8" s="97">
        <f>+B8+C8</f>
        <v>26062</v>
      </c>
      <c r="E8" s="20"/>
      <c r="F8" s="20"/>
      <c r="G8" s="20"/>
      <c r="AME8"/>
      <c r="AMF8"/>
      <c r="AMG8"/>
      <c r="AMH8"/>
      <c r="AMI8"/>
      <c r="AMJ8"/>
    </row>
    <row r="9" spans="1:1024">
      <c r="G9"/>
      <c r="AME9"/>
      <c r="AMF9"/>
      <c r="AMG9"/>
      <c r="AMH9"/>
      <c r="AMI9"/>
      <c r="AMJ9"/>
    </row>
    <row r="10" spans="1:1024">
      <c r="G10"/>
      <c r="AME10"/>
      <c r="AMF10"/>
      <c r="AMG10"/>
      <c r="AMH10"/>
      <c r="AMI10"/>
      <c r="AMJ10"/>
    </row>
    <row r="11" spans="1:1024">
      <c r="A11"/>
      <c r="B11" s="11" t="s">
        <v>146</v>
      </c>
      <c r="G11"/>
      <c r="I11" s="10" t="s">
        <v>9</v>
      </c>
      <c r="AME11"/>
      <c r="AMF11"/>
      <c r="AMG11"/>
      <c r="AMH11"/>
      <c r="AMI11"/>
      <c r="AMJ11"/>
    </row>
    <row r="12" spans="1:1024">
      <c r="A12" s="11"/>
      <c r="AME12"/>
      <c r="AMF12"/>
      <c r="AMG12"/>
      <c r="AMH12"/>
      <c r="AMI12"/>
      <c r="AMJ12"/>
    </row>
    <row r="13" spans="1:1024">
      <c r="AME13"/>
      <c r="AMF13"/>
      <c r="AMG13"/>
      <c r="AMH13"/>
      <c r="AMI13"/>
      <c r="AMJ13"/>
    </row>
    <row r="14" spans="1:1024">
      <c r="AME14"/>
      <c r="AMF14"/>
      <c r="AMG14"/>
      <c r="AMH14"/>
      <c r="AMI14"/>
      <c r="AMJ14"/>
    </row>
    <row r="15" spans="1:1024">
      <c r="AME15"/>
      <c r="AMF15"/>
      <c r="AMG15"/>
      <c r="AMH15"/>
      <c r="AMI15"/>
      <c r="AMJ15"/>
    </row>
    <row r="16" spans="1:1024">
      <c r="AME16"/>
      <c r="AMF16"/>
      <c r="AMG16"/>
      <c r="AMH16"/>
      <c r="AMI16"/>
      <c r="AMJ16"/>
    </row>
    <row r="17" spans="1:1024">
      <c r="AME17"/>
      <c r="AMF17"/>
      <c r="AMG17"/>
      <c r="AMH17"/>
      <c r="AMI17"/>
      <c r="AMJ17"/>
    </row>
    <row r="18" spans="1:1024">
      <c r="AME18"/>
      <c r="AMF18"/>
      <c r="AMG18"/>
      <c r="AMH18"/>
      <c r="AMI18"/>
      <c r="AMJ18"/>
    </row>
    <row r="19" spans="1:1024">
      <c r="AME19"/>
      <c r="AMF19"/>
      <c r="AMG19"/>
      <c r="AMH19"/>
      <c r="AMI19"/>
      <c r="AMJ19"/>
    </row>
    <row r="20" spans="1:1024">
      <c r="AME20"/>
      <c r="AMF20"/>
      <c r="AMG20"/>
      <c r="AMH20"/>
      <c r="AMI20"/>
      <c r="AMJ20"/>
    </row>
    <row r="21" spans="1:1024">
      <c r="AME21"/>
      <c r="AMF21"/>
      <c r="AMG21"/>
      <c r="AMH21"/>
      <c r="AMI21"/>
      <c r="AMJ21"/>
    </row>
    <row r="22" spans="1:1024">
      <c r="AME22"/>
      <c r="AMF22"/>
      <c r="AMG22"/>
      <c r="AMH22"/>
      <c r="AMI22"/>
      <c r="AMJ22"/>
    </row>
    <row r="23" spans="1:1024">
      <c r="AME23"/>
      <c r="AMF23"/>
      <c r="AMG23"/>
      <c r="AMH23"/>
      <c r="AMI23"/>
      <c r="AMJ23"/>
    </row>
    <row r="27" spans="1:1024">
      <c r="R27" s="10" t="s">
        <v>9</v>
      </c>
    </row>
    <row r="29" spans="1:1024">
      <c r="B29" s="10" t="s">
        <v>128</v>
      </c>
    </row>
    <row r="31" spans="1:1024">
      <c r="A31"/>
      <c r="B31"/>
    </row>
    <row r="32" spans="1:1024">
      <c r="A32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F6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12.7109375" style="10" customWidth="1"/>
    <col min="2" max="2" width="39" style="10" customWidth="1"/>
    <col min="3" max="5" width="12.7109375" style="10" customWidth="1"/>
    <col min="6" max="1020" width="12" style="10"/>
    <col min="1021" max="1023" width="12.85546875" customWidth="1"/>
  </cols>
  <sheetData>
    <row r="1" spans="1:7">
      <c r="A1" s="10" t="s">
        <v>453</v>
      </c>
    </row>
    <row r="3" spans="1:7" ht="14.65" customHeight="1">
      <c r="A3" s="210" t="s">
        <v>147</v>
      </c>
      <c r="B3" s="99" t="s">
        <v>81</v>
      </c>
      <c r="C3" s="99" t="s">
        <v>64</v>
      </c>
      <c r="D3" s="99" t="s">
        <v>148</v>
      </c>
      <c r="E3" s="99" t="s">
        <v>149</v>
      </c>
      <c r="F3" s="99" t="s">
        <v>82</v>
      </c>
      <c r="G3" s="99" t="s">
        <v>150</v>
      </c>
    </row>
    <row r="4" spans="1:7" ht="25.5">
      <c r="A4" s="210"/>
      <c r="B4" s="100" t="s">
        <v>151</v>
      </c>
      <c r="C4" s="90">
        <v>11187</v>
      </c>
      <c r="D4" s="90">
        <v>2211</v>
      </c>
      <c r="E4" s="90">
        <v>5318</v>
      </c>
      <c r="F4" s="90">
        <v>7438</v>
      </c>
      <c r="G4" s="90">
        <v>3793</v>
      </c>
    </row>
    <row r="5" spans="1:7">
      <c r="A5" s="7" t="s">
        <v>152</v>
      </c>
    </row>
    <row r="6" spans="1:7">
      <c r="A6" s="10" t="s">
        <v>8</v>
      </c>
    </row>
  </sheetData>
  <mergeCells count="1">
    <mergeCell ref="A3:A4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G22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7.5703125" style="101" customWidth="1"/>
    <col min="2" max="2" width="11.5703125" style="10" customWidth="1"/>
    <col min="3" max="3" width="12.5703125" style="10" customWidth="1"/>
    <col min="4" max="6" width="9.28515625" style="10" customWidth="1"/>
    <col min="7" max="7" width="12" style="10"/>
    <col min="8" max="8" width="11.5703125" style="10" customWidth="1"/>
    <col min="9" max="1021" width="12" style="10"/>
    <col min="1022" max="1024" width="12.85546875" customWidth="1"/>
  </cols>
  <sheetData>
    <row r="1" spans="1:8" ht="19.149999999999999" customHeight="1">
      <c r="A1" s="39" t="s">
        <v>454</v>
      </c>
      <c r="D1" s="102"/>
      <c r="E1" s="102"/>
    </row>
    <row r="3" spans="1:8" ht="76.5">
      <c r="A3" s="171" t="s">
        <v>153</v>
      </c>
      <c r="B3" s="172" t="s">
        <v>154</v>
      </c>
      <c r="C3" s="172" t="s">
        <v>155</v>
      </c>
      <c r="D3" s="172" t="s">
        <v>156</v>
      </c>
      <c r="E3" s="172" t="s">
        <v>157</v>
      </c>
      <c r="F3" s="172" t="s">
        <v>158</v>
      </c>
      <c r="G3" s="172" t="s">
        <v>73</v>
      </c>
      <c r="H3" s="172" t="s">
        <v>96</v>
      </c>
    </row>
    <row r="4" spans="1:8">
      <c r="A4" s="173" t="s">
        <v>159</v>
      </c>
      <c r="B4" s="174">
        <v>0</v>
      </c>
      <c r="C4" s="174">
        <v>402</v>
      </c>
      <c r="D4" s="174">
        <v>338</v>
      </c>
      <c r="E4" s="174">
        <v>21</v>
      </c>
      <c r="F4" s="174">
        <v>717</v>
      </c>
      <c r="G4" s="174">
        <f t="shared" ref="G4:G19" si="0">SUM(B4:F4)</f>
        <v>1478</v>
      </c>
      <c r="H4" s="180">
        <v>0.3896</v>
      </c>
    </row>
    <row r="5" spans="1:8">
      <c r="A5" s="175" t="s">
        <v>160</v>
      </c>
      <c r="B5" s="176">
        <v>18</v>
      </c>
      <c r="C5" s="176">
        <v>2</v>
      </c>
      <c r="D5" s="176">
        <v>9</v>
      </c>
      <c r="E5" s="176"/>
      <c r="F5" s="176"/>
      <c r="G5" s="177">
        <f t="shared" si="0"/>
        <v>29</v>
      </c>
      <c r="H5" s="181">
        <v>7.6E-3</v>
      </c>
    </row>
    <row r="6" spans="1:8">
      <c r="A6" s="175" t="s">
        <v>161</v>
      </c>
      <c r="B6" s="176">
        <v>82</v>
      </c>
      <c r="C6" s="176">
        <v>0</v>
      </c>
      <c r="D6" s="176">
        <v>21</v>
      </c>
      <c r="E6" s="176"/>
      <c r="F6" s="176"/>
      <c r="G6" s="177">
        <f t="shared" si="0"/>
        <v>103</v>
      </c>
      <c r="H6" s="181">
        <v>2.7099999999999999E-2</v>
      </c>
    </row>
    <row r="7" spans="1:8">
      <c r="A7" s="175" t="s">
        <v>162</v>
      </c>
      <c r="B7" s="176">
        <v>71</v>
      </c>
      <c r="C7" s="176">
        <v>0</v>
      </c>
      <c r="D7" s="176">
        <v>21</v>
      </c>
      <c r="E7" s="176"/>
      <c r="F7" s="176"/>
      <c r="G7" s="177">
        <f t="shared" si="0"/>
        <v>92</v>
      </c>
      <c r="H7" s="182">
        <v>2.4199999999999999E-2</v>
      </c>
    </row>
    <row r="8" spans="1:8">
      <c r="A8" s="173" t="s">
        <v>163</v>
      </c>
      <c r="B8" s="174">
        <v>2</v>
      </c>
      <c r="C8" s="174">
        <v>142</v>
      </c>
      <c r="D8" s="174">
        <v>259</v>
      </c>
      <c r="E8" s="174">
        <v>58</v>
      </c>
      <c r="F8" s="174">
        <v>426</v>
      </c>
      <c r="G8" s="174">
        <f t="shared" si="0"/>
        <v>887</v>
      </c>
      <c r="H8" s="183">
        <v>0.23380000000000001</v>
      </c>
    </row>
    <row r="9" spans="1:8">
      <c r="A9" s="175" t="s">
        <v>164</v>
      </c>
      <c r="B9" s="176">
        <v>30</v>
      </c>
      <c r="C9" s="176">
        <v>32</v>
      </c>
      <c r="D9" s="176">
        <v>1</v>
      </c>
      <c r="E9" s="176"/>
      <c r="F9" s="176"/>
      <c r="G9" s="177">
        <f t="shared" si="0"/>
        <v>63</v>
      </c>
      <c r="H9" s="182">
        <v>1.66E-2</v>
      </c>
    </row>
    <row r="10" spans="1:8">
      <c r="A10" s="175" t="s">
        <v>165</v>
      </c>
      <c r="B10" s="176">
        <v>14</v>
      </c>
      <c r="C10" s="176">
        <v>18</v>
      </c>
      <c r="D10" s="176">
        <v>2</v>
      </c>
      <c r="E10" s="176"/>
      <c r="F10" s="176"/>
      <c r="G10" s="177">
        <f t="shared" si="0"/>
        <v>34</v>
      </c>
      <c r="H10" s="182">
        <v>8.8999999999999999E-3</v>
      </c>
    </row>
    <row r="11" spans="1:8">
      <c r="A11" s="173" t="s">
        <v>166</v>
      </c>
      <c r="B11" s="174">
        <v>20</v>
      </c>
      <c r="C11" s="174">
        <v>3</v>
      </c>
      <c r="D11" s="174">
        <v>672</v>
      </c>
      <c r="E11" s="174">
        <v>170</v>
      </c>
      <c r="F11" s="174">
        <v>1607</v>
      </c>
      <c r="G11" s="174">
        <f t="shared" si="0"/>
        <v>2472</v>
      </c>
      <c r="H11" s="180">
        <v>0.65169999999999995</v>
      </c>
    </row>
    <row r="12" spans="1:8">
      <c r="A12" s="175" t="s">
        <v>167</v>
      </c>
      <c r="B12" s="176">
        <v>1</v>
      </c>
      <c r="C12" s="176">
        <v>1</v>
      </c>
      <c r="D12" s="176">
        <v>44</v>
      </c>
      <c r="E12" s="176"/>
      <c r="F12" s="176"/>
      <c r="G12" s="177">
        <f t="shared" si="0"/>
        <v>46</v>
      </c>
      <c r="H12" s="182">
        <v>1.21E-2</v>
      </c>
    </row>
    <row r="13" spans="1:8">
      <c r="A13" s="173" t="s">
        <v>168</v>
      </c>
      <c r="B13" s="174">
        <v>0</v>
      </c>
      <c r="C13" s="174">
        <v>211</v>
      </c>
      <c r="D13" s="174">
        <v>173</v>
      </c>
      <c r="E13" s="174">
        <v>100</v>
      </c>
      <c r="F13" s="174">
        <v>541</v>
      </c>
      <c r="G13" s="174">
        <f t="shared" si="0"/>
        <v>1025</v>
      </c>
      <c r="H13" s="183">
        <v>0.2702</v>
      </c>
    </row>
    <row r="14" spans="1:8">
      <c r="A14" s="175" t="s">
        <v>169</v>
      </c>
      <c r="B14" s="176"/>
      <c r="C14" s="176">
        <v>1</v>
      </c>
      <c r="D14" s="176">
        <v>1</v>
      </c>
      <c r="E14" s="176"/>
      <c r="F14" s="176"/>
      <c r="G14" s="177">
        <f t="shared" si="0"/>
        <v>2</v>
      </c>
      <c r="H14" s="182">
        <v>5.0000000000000001E-4</v>
      </c>
    </row>
    <row r="15" spans="1:8">
      <c r="A15" s="175" t="s">
        <v>170</v>
      </c>
      <c r="B15" s="176">
        <v>33</v>
      </c>
      <c r="C15" s="176">
        <v>16</v>
      </c>
      <c r="D15" s="176">
        <v>105</v>
      </c>
      <c r="E15" s="176"/>
      <c r="F15" s="176"/>
      <c r="G15" s="177">
        <f t="shared" si="0"/>
        <v>154</v>
      </c>
      <c r="H15" s="182">
        <v>4.0599999999999997E-2</v>
      </c>
    </row>
    <row r="16" spans="1:8">
      <c r="A16" s="173" t="s">
        <v>171</v>
      </c>
      <c r="B16" s="174">
        <v>11</v>
      </c>
      <c r="C16" s="174">
        <v>290</v>
      </c>
      <c r="D16" s="174">
        <v>304</v>
      </c>
      <c r="E16" s="174">
        <v>32</v>
      </c>
      <c r="F16" s="174">
        <v>230</v>
      </c>
      <c r="G16" s="174">
        <f t="shared" si="0"/>
        <v>867</v>
      </c>
      <c r="H16" s="183">
        <v>0.22850000000000001</v>
      </c>
    </row>
    <row r="17" spans="1:8">
      <c r="A17" s="175" t="s">
        <v>172</v>
      </c>
      <c r="B17" s="176">
        <v>0</v>
      </c>
      <c r="C17" s="176">
        <v>0</v>
      </c>
      <c r="D17" s="176">
        <v>6</v>
      </c>
      <c r="E17" s="176"/>
      <c r="F17" s="176"/>
      <c r="G17" s="177">
        <f t="shared" si="0"/>
        <v>6</v>
      </c>
      <c r="H17" s="182">
        <v>1.5E-3</v>
      </c>
    </row>
    <row r="18" spans="1:8" ht="25.5">
      <c r="A18" s="175" t="s">
        <v>173</v>
      </c>
      <c r="B18" s="176">
        <v>6</v>
      </c>
      <c r="C18" s="176">
        <v>17</v>
      </c>
      <c r="D18" s="176">
        <v>16</v>
      </c>
      <c r="E18" s="176"/>
      <c r="F18" s="176"/>
      <c r="G18" s="177">
        <f t="shared" si="0"/>
        <v>39</v>
      </c>
      <c r="H18" s="182">
        <v>1.0200000000000001E-2</v>
      </c>
    </row>
    <row r="19" spans="1:8">
      <c r="A19" s="175" t="s">
        <v>174</v>
      </c>
      <c r="B19" s="176"/>
      <c r="C19" s="176"/>
      <c r="D19" s="176"/>
      <c r="E19" s="176"/>
      <c r="F19" s="176"/>
      <c r="G19" s="177">
        <f t="shared" si="0"/>
        <v>0</v>
      </c>
      <c r="H19" s="182">
        <v>0</v>
      </c>
    </row>
    <row r="20" spans="1:8">
      <c r="A20" s="171" t="s">
        <v>142</v>
      </c>
      <c r="B20" s="178">
        <v>278</v>
      </c>
      <c r="C20" s="178">
        <v>1160</v>
      </c>
      <c r="D20" s="178">
        <v>1994</v>
      </c>
      <c r="E20" s="178">
        <v>361</v>
      </c>
      <c r="F20" s="178">
        <v>75</v>
      </c>
      <c r="G20" s="178">
        <v>3793</v>
      </c>
      <c r="H20" s="179">
        <v>1</v>
      </c>
    </row>
    <row r="21" spans="1:8">
      <c r="A21" s="101" t="s">
        <v>8</v>
      </c>
    </row>
    <row r="22" spans="1:8" ht="19.149999999999999" customHeight="1">
      <c r="C22" s="65"/>
      <c r="D22" s="65"/>
      <c r="E22" s="65"/>
      <c r="F22" s="65"/>
      <c r="G22" s="65"/>
      <c r="H22" s="65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F6"/>
  <sheetViews>
    <sheetView showGridLines="0" zoomScale="120" zoomScaleNormal="120" workbookViewId="0"/>
  </sheetViews>
  <sheetFormatPr baseColWidth="10" defaultColWidth="12" defaultRowHeight="12"/>
  <cols>
    <col min="1" max="1" width="22.42578125" style="7" customWidth="1"/>
    <col min="2" max="2" width="26.5703125" style="7" customWidth="1"/>
    <col min="3" max="3" width="6.85546875" style="7" customWidth="1"/>
    <col min="4" max="4" width="6.28515625" style="7" customWidth="1"/>
    <col min="5" max="5" width="6.7109375" style="7" customWidth="1"/>
    <col min="6" max="6" width="6.5703125" style="7" bestFit="1" customWidth="1"/>
    <col min="7" max="7" width="7.5703125" style="7" customWidth="1"/>
    <col min="8" max="1020" width="12" style="7"/>
    <col min="1021" max="1023" width="12.85546875" customWidth="1"/>
  </cols>
  <sheetData>
    <row r="1" spans="1:8" ht="14.25">
      <c r="A1" s="39" t="s">
        <v>455</v>
      </c>
      <c r="D1" s="103"/>
    </row>
    <row r="2" spans="1:8" ht="14.25">
      <c r="A2" s="45"/>
      <c r="D2" s="103"/>
    </row>
    <row r="3" spans="1:8" ht="30">
      <c r="A3" s="104" t="s">
        <v>175</v>
      </c>
      <c r="B3" s="104" t="s">
        <v>81</v>
      </c>
      <c r="C3" s="104" t="s">
        <v>64</v>
      </c>
      <c r="D3" s="104" t="s">
        <v>65</v>
      </c>
      <c r="E3" s="104" t="s">
        <v>66</v>
      </c>
      <c r="F3" s="104" t="s">
        <v>67</v>
      </c>
      <c r="G3" s="104" t="s">
        <v>68</v>
      </c>
    </row>
    <row r="4" spans="1:8" ht="42.75">
      <c r="A4" s="105" t="s">
        <v>176</v>
      </c>
      <c r="B4" s="106" t="s">
        <v>177</v>
      </c>
      <c r="C4" s="105">
        <v>1911</v>
      </c>
      <c r="D4" s="105">
        <v>1928</v>
      </c>
      <c r="E4" s="105">
        <v>3096</v>
      </c>
      <c r="F4" s="105">
        <v>3361</v>
      </c>
      <c r="G4" s="105">
        <v>3049</v>
      </c>
      <c r="H4" s="56"/>
    </row>
    <row r="5" spans="1:8" ht="12.75">
      <c r="A5" s="10" t="s">
        <v>8</v>
      </c>
    </row>
    <row r="6" spans="1:8">
      <c r="A6" s="7" t="s">
        <v>178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H28"/>
  <sheetViews>
    <sheetView showGridLines="0" zoomScale="120" zoomScaleNormal="120" workbookViewId="0">
      <selection activeCell="B8" sqref="B8"/>
    </sheetView>
  </sheetViews>
  <sheetFormatPr baseColWidth="10" defaultColWidth="12" defaultRowHeight="12.75"/>
  <cols>
    <col min="1" max="1" width="24.140625" style="10" customWidth="1"/>
    <col min="2" max="60" width="13" style="10" customWidth="1"/>
    <col min="61" max="1022" width="12" style="10"/>
    <col min="1023" max="1023" width="12.85546875" customWidth="1"/>
  </cols>
  <sheetData>
    <row r="1" spans="1:1022">
      <c r="A1" s="107" t="s">
        <v>456</v>
      </c>
    </row>
    <row r="3" spans="1:1022">
      <c r="B3" s="73" t="s">
        <v>64</v>
      </c>
      <c r="C3" s="73" t="s">
        <v>65</v>
      </c>
      <c r="D3" s="73" t="s">
        <v>66</v>
      </c>
      <c r="E3" s="73" t="s">
        <v>67</v>
      </c>
      <c r="F3" s="73" t="s">
        <v>68</v>
      </c>
      <c r="AMG3"/>
      <c r="AMH3"/>
    </row>
    <row r="4" spans="1:1022">
      <c r="A4" s="73" t="s">
        <v>179</v>
      </c>
      <c r="B4" s="55">
        <v>5459</v>
      </c>
      <c r="C4" s="55">
        <v>6796</v>
      </c>
      <c r="D4" s="55">
        <v>9077</v>
      </c>
      <c r="E4" s="55">
        <v>9293</v>
      </c>
      <c r="F4" s="55">
        <v>8739</v>
      </c>
      <c r="AMG4"/>
      <c r="AMH4"/>
    </row>
    <row r="5" spans="1:1022">
      <c r="A5" s="73" t="s">
        <v>180</v>
      </c>
      <c r="B5" s="55">
        <v>9633</v>
      </c>
      <c r="C5" s="55">
        <v>10288</v>
      </c>
      <c r="D5" s="55">
        <v>17961</v>
      </c>
      <c r="E5" s="55">
        <v>14236</v>
      </c>
      <c r="F5" s="55">
        <v>16518</v>
      </c>
      <c r="G5" s="26"/>
      <c r="AMG5"/>
      <c r="AMH5"/>
    </row>
    <row r="7" spans="1:1022">
      <c r="A7"/>
    </row>
    <row r="8" spans="1:1022">
      <c r="B8" s="10" t="s">
        <v>493</v>
      </c>
    </row>
    <row r="9" spans="1:1022" s="190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  <c r="AKN9" s="28"/>
      <c r="AKO9" s="28"/>
      <c r="AKP9" s="28"/>
      <c r="AKQ9" s="28"/>
      <c r="AKR9" s="28"/>
      <c r="AKS9" s="28"/>
      <c r="AKT9" s="28"/>
      <c r="AKU9" s="28"/>
      <c r="AKV9" s="28"/>
      <c r="AKW9" s="28"/>
      <c r="AKX9" s="28"/>
      <c r="AKY9" s="28"/>
      <c r="AKZ9" s="28"/>
      <c r="ALA9" s="28"/>
      <c r="ALB9" s="28"/>
      <c r="ALC9" s="28"/>
      <c r="ALD9" s="28"/>
      <c r="ALE9" s="28"/>
      <c r="ALF9" s="28"/>
      <c r="ALG9" s="28"/>
      <c r="ALH9" s="28"/>
      <c r="ALI9" s="28"/>
      <c r="ALJ9" s="28"/>
      <c r="ALK9" s="28"/>
      <c r="ALL9" s="28"/>
      <c r="ALM9" s="28"/>
      <c r="ALN9" s="28"/>
      <c r="ALO9" s="28"/>
      <c r="ALP9" s="28"/>
      <c r="ALQ9" s="28"/>
      <c r="ALR9" s="28"/>
      <c r="ALS9" s="28"/>
      <c r="ALT9" s="28"/>
      <c r="ALU9" s="28"/>
      <c r="ALV9" s="28"/>
      <c r="ALW9" s="28"/>
      <c r="ALX9" s="28"/>
      <c r="ALY9" s="28"/>
      <c r="ALZ9" s="28"/>
      <c r="AMA9" s="28"/>
      <c r="AMB9" s="28"/>
      <c r="AMC9" s="28"/>
      <c r="AMD9" s="28"/>
      <c r="AME9" s="28"/>
      <c r="AMF9" s="28"/>
      <c r="AMG9" s="28"/>
      <c r="AMH9" s="28"/>
    </row>
    <row r="13" spans="1:1022">
      <c r="K13" s="10" t="s">
        <v>9</v>
      </c>
    </row>
    <row r="27" spans="1:1">
      <c r="A27"/>
    </row>
    <row r="28" spans="1:1">
      <c r="A28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1048571"/>
  <sheetViews>
    <sheetView showGridLines="0" zoomScale="120" zoomScaleNormal="120" workbookViewId="0">
      <selection activeCell="F18" sqref="F18"/>
    </sheetView>
  </sheetViews>
  <sheetFormatPr baseColWidth="10" defaultColWidth="12.85546875" defaultRowHeight="12.75"/>
  <cols>
    <col min="1" max="1" width="10.28515625" style="10" customWidth="1"/>
    <col min="2" max="2" width="22.7109375" style="10" customWidth="1"/>
    <col min="3" max="6" width="13.42578125" style="10" customWidth="1"/>
    <col min="7" max="1023" width="13" style="10"/>
    <col min="1024" max="1024" width="12" style="10" customWidth="1"/>
  </cols>
  <sheetData>
    <row r="2" spans="1:16" ht="19.350000000000001" customHeight="1">
      <c r="B2" s="11" t="s">
        <v>441</v>
      </c>
    </row>
    <row r="3" spans="1:16" ht="19.350000000000001" customHeight="1">
      <c r="B3"/>
    </row>
    <row r="4" spans="1:16" ht="19.350000000000001" customHeight="1">
      <c r="A4" s="12"/>
      <c r="B4" s="12"/>
      <c r="C4" s="12"/>
      <c r="D4" s="12"/>
      <c r="E4" s="12"/>
      <c r="F4" s="12"/>
      <c r="G4" s="12"/>
    </row>
    <row r="5" spans="1:16" ht="19.350000000000001" customHeight="1">
      <c r="A5" s="12"/>
      <c r="B5" s="12"/>
      <c r="C5" s="12"/>
      <c r="D5" s="12"/>
      <c r="E5" s="12"/>
      <c r="F5" s="12"/>
      <c r="G5" s="12"/>
    </row>
    <row r="6" spans="1:16" ht="19.350000000000001" customHeight="1">
      <c r="A6" s="12"/>
      <c r="B6" s="12"/>
      <c r="C6" s="12"/>
      <c r="D6" s="12"/>
      <c r="E6" s="12"/>
      <c r="F6" s="12"/>
      <c r="G6" s="12"/>
    </row>
    <row r="7" spans="1:16" ht="19.350000000000001" customHeight="1">
      <c r="A7" s="12"/>
      <c r="B7" s="12"/>
      <c r="C7" s="12"/>
      <c r="D7" s="12"/>
      <c r="E7" s="12"/>
      <c r="F7" s="12"/>
      <c r="G7" s="12"/>
    </row>
    <row r="8" spans="1:16" ht="19.350000000000001" customHeight="1">
      <c r="A8" s="12"/>
      <c r="B8" s="12"/>
      <c r="C8" s="12"/>
      <c r="D8" s="12"/>
      <c r="E8" s="12"/>
      <c r="F8" s="12"/>
      <c r="G8" s="12"/>
    </row>
    <row r="9" spans="1:16" ht="19.350000000000001" customHeight="1">
      <c r="A9" s="12"/>
      <c r="B9" s="12"/>
      <c r="C9" s="12"/>
      <c r="D9" s="12"/>
      <c r="E9" s="12"/>
      <c r="F9" s="12"/>
      <c r="G9" s="12"/>
    </row>
    <row r="10" spans="1:16" ht="19.350000000000001" customHeight="1">
      <c r="A10" s="12"/>
      <c r="B10" s="12"/>
      <c r="C10" s="12"/>
      <c r="D10" s="12"/>
      <c r="E10" s="12"/>
      <c r="F10" s="12"/>
      <c r="G10" s="12"/>
      <c r="L10" s="13"/>
      <c r="M10" s="13"/>
      <c r="N10" s="13"/>
    </row>
    <row r="11" spans="1:16" ht="19.350000000000001" customHeight="1">
      <c r="A11" s="12"/>
      <c r="B11" s="12"/>
      <c r="C11" s="12"/>
      <c r="D11" s="12"/>
      <c r="E11" s="12"/>
      <c r="F11" s="12"/>
      <c r="G11" s="12"/>
      <c r="L11" s="14"/>
      <c r="M11" s="14"/>
      <c r="N11" s="14"/>
    </row>
    <row r="12" spans="1:16" ht="19.350000000000001" customHeight="1">
      <c r="A12" s="12"/>
      <c r="B12" s="12"/>
      <c r="C12" s="12"/>
      <c r="D12" s="12"/>
      <c r="E12" s="12"/>
      <c r="F12" s="12"/>
      <c r="G12" s="12"/>
      <c r="L12" s="14"/>
      <c r="M12" s="14"/>
      <c r="N12" s="14"/>
    </row>
    <row r="13" spans="1:16" ht="19.350000000000001" customHeight="1">
      <c r="A13" s="12"/>
      <c r="B13" s="12"/>
      <c r="C13" s="12"/>
      <c r="D13" s="12"/>
      <c r="E13" s="12"/>
      <c r="F13" s="12"/>
      <c r="G13" s="12"/>
      <c r="L13" s="14"/>
      <c r="M13" s="14"/>
      <c r="N13" s="14"/>
    </row>
    <row r="14" spans="1:16" ht="19.350000000000001" customHeight="1">
      <c r="A14" s="12"/>
      <c r="B14" s="12"/>
      <c r="C14" s="12"/>
      <c r="D14" s="12"/>
      <c r="E14" s="12"/>
      <c r="F14" s="12"/>
      <c r="G14" s="12"/>
      <c r="L14" s="14"/>
      <c r="M14" s="14"/>
      <c r="N14" s="14"/>
    </row>
    <row r="15" spans="1:16" ht="19.350000000000001" customHeight="1">
      <c r="A15" s="12"/>
      <c r="B15" s="12"/>
      <c r="C15" s="12"/>
      <c r="D15" s="12"/>
      <c r="E15" s="12"/>
      <c r="F15" s="12"/>
      <c r="G15" s="12"/>
    </row>
    <row r="16" spans="1:16" ht="19.350000000000001" customHeight="1">
      <c r="A16" s="12"/>
      <c r="B16" s="12"/>
      <c r="C16" s="12"/>
      <c r="D16" s="12"/>
      <c r="E16" s="12"/>
      <c r="F16" s="12"/>
      <c r="G16" s="12"/>
      <c r="M16" s="15"/>
      <c r="N16" s="15"/>
      <c r="O16" s="15"/>
      <c r="P16" s="15"/>
    </row>
    <row r="17" spans="1:1024" ht="19.350000000000001" customHeight="1">
      <c r="A17" s="12"/>
      <c r="G17" s="12"/>
      <c r="L17" s="15"/>
      <c r="M17" s="16"/>
      <c r="N17" s="16"/>
      <c r="O17" s="17"/>
      <c r="P17" s="17"/>
    </row>
    <row r="18" spans="1:1024" ht="19.350000000000001" customHeight="1">
      <c r="A18" s="12"/>
      <c r="C18" s="18">
        <v>2020</v>
      </c>
      <c r="D18" s="18">
        <v>2021</v>
      </c>
      <c r="E18" s="18">
        <v>2022</v>
      </c>
      <c r="F18" s="18">
        <v>2023</v>
      </c>
      <c r="G18" s="18">
        <v>2024</v>
      </c>
      <c r="H18" s="19"/>
      <c r="I18" s="19"/>
      <c r="J18" s="19"/>
      <c r="L18" s="20"/>
      <c r="M18" s="20"/>
      <c r="N18" s="21"/>
      <c r="O18" s="21"/>
      <c r="AMJ18"/>
    </row>
    <row r="19" spans="1:1024" ht="19.350000000000001" customHeight="1">
      <c r="A19" s="12"/>
      <c r="B19" s="18" t="s">
        <v>2</v>
      </c>
      <c r="C19" s="22">
        <v>73042.083333333299</v>
      </c>
      <c r="D19" s="23">
        <v>65618</v>
      </c>
      <c r="E19" s="23">
        <v>40305</v>
      </c>
      <c r="F19" s="23">
        <v>31529</v>
      </c>
      <c r="G19" s="23">
        <v>28943</v>
      </c>
      <c r="L19" s="20"/>
      <c r="M19" s="20"/>
      <c r="N19" s="21"/>
      <c r="O19" s="21"/>
      <c r="AMJ19"/>
    </row>
    <row r="20" spans="1:1024" ht="19.350000000000001" customHeight="1">
      <c r="A20" s="12"/>
      <c r="B20" s="24" t="s">
        <v>3</v>
      </c>
      <c r="C20" s="25">
        <v>33500.083333333299</v>
      </c>
      <c r="D20" s="25">
        <v>29442.416666666701</v>
      </c>
      <c r="E20" s="25">
        <v>17103.583333333299</v>
      </c>
      <c r="F20" s="23">
        <v>13204</v>
      </c>
      <c r="G20" s="23">
        <v>12442</v>
      </c>
      <c r="H20" s="26"/>
      <c r="I20" s="26"/>
      <c r="J20" s="26"/>
      <c r="K20" s="15"/>
      <c r="L20" s="16"/>
      <c r="M20" s="16"/>
      <c r="N20" s="17"/>
      <c r="O20" s="17"/>
      <c r="AMJ20"/>
    </row>
    <row r="21" spans="1:1024" ht="19.350000000000001" customHeight="1">
      <c r="A21" s="12"/>
      <c r="B21" s="24" t="s">
        <v>4</v>
      </c>
      <c r="C21" s="25">
        <v>39542</v>
      </c>
      <c r="D21" s="25">
        <v>36175.833333333299</v>
      </c>
      <c r="E21" s="25">
        <v>23200.666666666701</v>
      </c>
      <c r="F21" s="23">
        <f>+F19-F20</f>
        <v>18325</v>
      </c>
      <c r="G21" s="23">
        <v>16501</v>
      </c>
      <c r="H21" s="26"/>
      <c r="I21" s="26"/>
      <c r="J21" s="26"/>
      <c r="L21" s="20"/>
      <c r="M21" s="20"/>
      <c r="N21" s="21"/>
      <c r="O21" s="21"/>
      <c r="AMJ21"/>
    </row>
    <row r="22" spans="1:1024" ht="19.350000000000001" customHeight="1">
      <c r="A22" s="12"/>
      <c r="B22" s="18" t="s">
        <v>5</v>
      </c>
      <c r="C22" s="22">
        <v>187276.66666666701</v>
      </c>
      <c r="D22" s="22">
        <v>143129</v>
      </c>
      <c r="E22" s="22">
        <v>86712</v>
      </c>
      <c r="F22" s="23">
        <v>83857</v>
      </c>
      <c r="G22" s="23">
        <v>84218</v>
      </c>
      <c r="H22" s="27"/>
      <c r="I22" s="27"/>
      <c r="J22" s="27"/>
      <c r="L22" s="20"/>
      <c r="M22" s="20"/>
      <c r="N22" s="21"/>
      <c r="O22" s="21"/>
      <c r="AMJ22"/>
    </row>
    <row r="23" spans="1:1024" ht="19.350000000000001" customHeight="1">
      <c r="A23" s="12"/>
      <c r="B23" s="24" t="s">
        <v>6</v>
      </c>
      <c r="C23" s="25">
        <v>86555.083333333299</v>
      </c>
      <c r="D23" s="25">
        <v>64008.25</v>
      </c>
      <c r="E23" s="25">
        <v>37010.083333333299</v>
      </c>
      <c r="F23" s="23">
        <f>+F22*42.65%</f>
        <v>35765.010499999997</v>
      </c>
      <c r="G23" s="23">
        <v>36387</v>
      </c>
      <c r="H23" s="26"/>
      <c r="I23" s="26"/>
      <c r="J23" s="26"/>
      <c r="AMJ23"/>
    </row>
    <row r="24" spans="1:1024" ht="19.350000000000001" customHeight="1">
      <c r="A24" s="12"/>
      <c r="B24" s="24" t="s">
        <v>7</v>
      </c>
      <c r="C24" s="25">
        <v>100721.58333333299</v>
      </c>
      <c r="D24" s="25">
        <v>79121</v>
      </c>
      <c r="E24" s="25">
        <v>49701.916666666701</v>
      </c>
      <c r="F24" s="23">
        <f>+F22*57.35%</f>
        <v>48091.989500000003</v>
      </c>
      <c r="G24" s="23">
        <v>47831</v>
      </c>
      <c r="H24" s="26"/>
      <c r="I24" s="26"/>
      <c r="J24" s="26"/>
      <c r="AMJ24"/>
    </row>
    <row r="25" spans="1:1024" ht="19.350000000000001" customHeight="1">
      <c r="A25" s="12"/>
      <c r="B25" s="10" t="s">
        <v>8</v>
      </c>
      <c r="C25" s="12"/>
      <c r="D25" s="12"/>
      <c r="E25" s="12"/>
      <c r="F25" s="28"/>
      <c r="G25" s="28"/>
    </row>
    <row r="26" spans="1:1024" ht="19.350000000000001" customHeight="1">
      <c r="C26" s="12"/>
      <c r="D26" s="12"/>
      <c r="E26" s="12"/>
      <c r="F26" s="12"/>
      <c r="G26" s="28"/>
    </row>
    <row r="27" spans="1:1024" ht="19.350000000000001" customHeight="1">
      <c r="B27" s="12"/>
      <c r="C27" s="12" t="s">
        <v>9</v>
      </c>
      <c r="D27" s="12"/>
      <c r="E27" s="12"/>
      <c r="F27" s="12"/>
      <c r="G27" s="28"/>
    </row>
    <row r="1048571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J13"/>
  <sheetViews>
    <sheetView showGridLines="0" topLeftCell="B1" zoomScale="120" zoomScaleNormal="120" workbookViewId="0">
      <selection activeCell="J9" sqref="J9"/>
    </sheetView>
  </sheetViews>
  <sheetFormatPr baseColWidth="10" defaultColWidth="12" defaultRowHeight="12"/>
  <cols>
    <col min="1" max="1" width="12.140625" customWidth="1"/>
    <col min="2" max="2" width="33.28515625" customWidth="1"/>
    <col min="3" max="5" width="11" customWidth="1"/>
    <col min="6" max="6" width="12.7109375" customWidth="1"/>
    <col min="7" max="7" width="11.5703125" customWidth="1"/>
    <col min="8" max="14" width="12.7109375" customWidth="1"/>
    <col min="1021" max="1022" width="12.85546875" customWidth="1"/>
  </cols>
  <sheetData>
    <row r="1" spans="2:10" ht="12.75">
      <c r="B1" s="39" t="s">
        <v>457</v>
      </c>
      <c r="C1" s="10"/>
      <c r="D1" s="10"/>
      <c r="E1" s="10"/>
    </row>
    <row r="2" spans="2:10" ht="12.75">
      <c r="B2" s="39"/>
      <c r="C2" s="10"/>
      <c r="D2" s="10"/>
      <c r="E2" s="10"/>
    </row>
    <row r="3" spans="2:10" ht="25.5">
      <c r="B3" s="73" t="s">
        <v>181</v>
      </c>
      <c r="C3" s="73" t="s">
        <v>64</v>
      </c>
      <c r="D3" s="73" t="s">
        <v>65</v>
      </c>
      <c r="E3" s="73" t="s">
        <v>66</v>
      </c>
      <c r="F3" s="73" t="s">
        <v>67</v>
      </c>
      <c r="G3" s="73" t="s">
        <v>68</v>
      </c>
    </row>
    <row r="4" spans="2:10" ht="12.75">
      <c r="B4" s="108" t="s">
        <v>182</v>
      </c>
      <c r="C4" s="90">
        <v>13327</v>
      </c>
      <c r="D4" s="90">
        <v>29590</v>
      </c>
      <c r="E4" s="90">
        <v>38091</v>
      </c>
      <c r="F4" s="90">
        <v>37261</v>
      </c>
      <c r="G4" s="90">
        <v>26604</v>
      </c>
    </row>
    <row r="5" spans="2:10" ht="12.75">
      <c r="B5" s="108" t="s">
        <v>183</v>
      </c>
      <c r="C5" s="90">
        <v>19371</v>
      </c>
      <c r="D5" s="90">
        <v>21991</v>
      </c>
      <c r="E5" s="90">
        <v>20906</v>
      </c>
      <c r="F5" s="90">
        <v>18449</v>
      </c>
      <c r="G5" s="90">
        <v>18483</v>
      </c>
    </row>
    <row r="6" spans="2:10" ht="78.95" customHeight="1">
      <c r="B6" s="108" t="s">
        <v>184</v>
      </c>
      <c r="C6" s="90">
        <v>9553</v>
      </c>
      <c r="D6" s="90">
        <v>13426</v>
      </c>
      <c r="E6" s="90">
        <v>19534</v>
      </c>
      <c r="F6" s="90">
        <v>15960</v>
      </c>
      <c r="G6" s="90">
        <v>13031</v>
      </c>
      <c r="H6" s="109"/>
    </row>
    <row r="7" spans="2:10" ht="38.25">
      <c r="B7" s="108" t="s">
        <v>185</v>
      </c>
      <c r="C7" s="90">
        <v>1406</v>
      </c>
      <c r="D7" s="90">
        <v>2110</v>
      </c>
      <c r="E7" s="90">
        <v>1179</v>
      </c>
      <c r="F7" s="90">
        <v>1047</v>
      </c>
      <c r="G7" s="90">
        <v>380</v>
      </c>
      <c r="H7" s="110"/>
      <c r="I7" s="110"/>
      <c r="J7" s="110"/>
    </row>
    <row r="8" spans="2:10" ht="12.75">
      <c r="B8" s="10" t="s">
        <v>8</v>
      </c>
      <c r="C8" s="111"/>
      <c r="D8" s="111"/>
      <c r="E8" s="111"/>
    </row>
    <row r="9" spans="2:10" ht="12.75">
      <c r="B9" s="112"/>
      <c r="C9" s="10"/>
      <c r="D9" s="10"/>
      <c r="E9" s="26"/>
      <c r="F9" s="26"/>
    </row>
    <row r="10" spans="2:10" ht="12.75">
      <c r="E10" s="26"/>
      <c r="F10" s="26"/>
    </row>
    <row r="11" spans="2:10" ht="12.75">
      <c r="E11" s="26"/>
      <c r="F11" s="26"/>
    </row>
    <row r="12" spans="2:10" ht="12.75">
      <c r="E12" s="26"/>
      <c r="F12" s="26"/>
    </row>
    <row r="13" spans="2:10" ht="12.75">
      <c r="E13" s="26"/>
      <c r="F13" s="26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MH8"/>
  <sheetViews>
    <sheetView showGridLines="0" zoomScale="120" zoomScaleNormal="120" workbookViewId="0">
      <selection activeCell="H6" sqref="H6"/>
    </sheetView>
  </sheetViews>
  <sheetFormatPr baseColWidth="10" defaultColWidth="12" defaultRowHeight="12.75"/>
  <cols>
    <col min="1" max="1" width="54.85546875" style="10" customWidth="1"/>
    <col min="2" max="4" width="8.7109375" style="10" customWidth="1"/>
    <col min="5" max="59" width="11" style="10" customWidth="1"/>
    <col min="60" max="1019" width="12" style="10"/>
    <col min="1020" max="1022" width="12.85546875" customWidth="1"/>
  </cols>
  <sheetData>
    <row r="1" spans="1:1022" s="10" customFormat="1" ht="18.75" customHeight="1">
      <c r="A1" s="45" t="s">
        <v>458</v>
      </c>
      <c r="D1" s="102"/>
      <c r="AMF1"/>
      <c r="AMG1"/>
      <c r="AMH1"/>
    </row>
    <row r="2" spans="1:1022" ht="40.5" customHeight="1">
      <c r="A2" s="73" t="s">
        <v>186</v>
      </c>
      <c r="B2" s="73" t="s">
        <v>64</v>
      </c>
      <c r="C2" s="73" t="s">
        <v>187</v>
      </c>
      <c r="D2" s="73" t="s">
        <v>188</v>
      </c>
      <c r="E2" s="73" t="s">
        <v>67</v>
      </c>
      <c r="F2" s="73" t="s">
        <v>68</v>
      </c>
    </row>
    <row r="3" spans="1:1022" ht="30" customHeight="1">
      <c r="A3" s="113" t="s">
        <v>189</v>
      </c>
      <c r="B3" s="90">
        <v>97018</v>
      </c>
      <c r="C3" s="90">
        <v>84352</v>
      </c>
      <c r="D3" s="90">
        <v>108654</v>
      </c>
      <c r="E3" s="90">
        <v>122528</v>
      </c>
      <c r="F3" s="90">
        <v>115035</v>
      </c>
    </row>
    <row r="4" spans="1:1022" ht="30" customHeight="1">
      <c r="A4" s="113" t="s">
        <v>190</v>
      </c>
      <c r="B4" s="90">
        <v>14993</v>
      </c>
      <c r="C4" s="90">
        <v>14235</v>
      </c>
      <c r="D4" s="90">
        <v>16974</v>
      </c>
      <c r="E4" s="90">
        <v>16615</v>
      </c>
      <c r="F4" s="90">
        <v>15516</v>
      </c>
    </row>
    <row r="5" spans="1:1022" ht="29.25" customHeight="1">
      <c r="A5" s="113" t="s">
        <v>191</v>
      </c>
      <c r="B5" s="90">
        <v>24771</v>
      </c>
      <c r="C5" s="90">
        <v>21372</v>
      </c>
      <c r="D5" s="90">
        <v>27266</v>
      </c>
      <c r="E5" s="90">
        <v>25646</v>
      </c>
      <c r="F5" s="90">
        <v>24789</v>
      </c>
    </row>
    <row r="6" spans="1:1022" ht="33.75" customHeight="1">
      <c r="A6" s="1" t="s">
        <v>73</v>
      </c>
      <c r="B6" s="114">
        <f>SUBTOTAL(109,B3:B5)</f>
        <v>136782</v>
      </c>
      <c r="C6" s="114">
        <f>SUBTOTAL(109,C3:C5)</f>
        <v>119959</v>
      </c>
      <c r="D6" s="114">
        <f>+D3+D4+D5</f>
        <v>152894</v>
      </c>
      <c r="E6" s="114">
        <f>+E5+E4+E3</f>
        <v>164789</v>
      </c>
      <c r="F6" s="114">
        <v>155340</v>
      </c>
    </row>
    <row r="7" spans="1:1022">
      <c r="A7" s="10" t="s">
        <v>8</v>
      </c>
    </row>
    <row r="8" spans="1:1022">
      <c r="A8" s="7" t="s">
        <v>192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MF4"/>
  <sheetViews>
    <sheetView showGridLines="0" zoomScale="120" zoomScaleNormal="120" workbookViewId="0">
      <selection activeCell="F2" sqref="F2"/>
    </sheetView>
  </sheetViews>
  <sheetFormatPr baseColWidth="10" defaultColWidth="12" defaultRowHeight="12.75"/>
  <cols>
    <col min="1" max="1" width="17.7109375" style="10" customWidth="1"/>
    <col min="2" max="2" width="45.140625" style="10" customWidth="1"/>
    <col min="3" max="5" width="11" style="10" customWidth="1"/>
    <col min="6" max="1020" width="12" style="10"/>
    <col min="1021" max="1023" width="12.85546875" customWidth="1"/>
  </cols>
  <sheetData>
    <row r="1" spans="1:7">
      <c r="A1" s="11" t="s">
        <v>459</v>
      </c>
    </row>
    <row r="2" spans="1:7" ht="14.65" customHeight="1">
      <c r="A2" s="210" t="s">
        <v>193</v>
      </c>
      <c r="B2" s="99" t="s">
        <v>81</v>
      </c>
      <c r="C2" s="99" t="s">
        <v>64</v>
      </c>
      <c r="D2" s="99" t="s">
        <v>65</v>
      </c>
      <c r="E2" s="99" t="s">
        <v>66</v>
      </c>
      <c r="F2" s="99" t="s">
        <v>67</v>
      </c>
      <c r="G2" s="99" t="s">
        <v>68</v>
      </c>
    </row>
    <row r="3" spans="1:7" ht="51">
      <c r="A3" s="210"/>
      <c r="B3" s="100" t="s">
        <v>194</v>
      </c>
      <c r="C3" s="90">
        <v>100</v>
      </c>
      <c r="D3" s="90">
        <v>192</v>
      </c>
      <c r="E3" s="90">
        <v>384</v>
      </c>
      <c r="F3" s="90">
        <v>591</v>
      </c>
      <c r="G3" s="90">
        <v>776</v>
      </c>
    </row>
    <row r="4" spans="1:7">
      <c r="A4" s="10" t="s">
        <v>8</v>
      </c>
    </row>
  </sheetData>
  <mergeCells count="1">
    <mergeCell ref="A2:A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MF12"/>
  <sheetViews>
    <sheetView showGridLines="0" zoomScale="120" zoomScaleNormal="120" workbookViewId="0">
      <selection activeCell="F2" sqref="F2"/>
    </sheetView>
  </sheetViews>
  <sheetFormatPr baseColWidth="10" defaultColWidth="12" defaultRowHeight="12.75"/>
  <cols>
    <col min="1" max="1" width="19.28515625" style="10" customWidth="1"/>
    <col min="2" max="2" width="39" style="10" customWidth="1"/>
    <col min="3" max="57" width="11" style="10" customWidth="1"/>
    <col min="58" max="1020" width="12" style="10"/>
    <col min="1021" max="1023" width="12.85546875" customWidth="1"/>
  </cols>
  <sheetData>
    <row r="1" spans="1:7">
      <c r="A1" s="45" t="s">
        <v>460</v>
      </c>
    </row>
    <row r="2" spans="1:7">
      <c r="A2" s="99" t="s">
        <v>195</v>
      </c>
      <c r="B2" s="99" t="s">
        <v>196</v>
      </c>
      <c r="C2" s="99" t="s">
        <v>64</v>
      </c>
      <c r="D2" s="99" t="s">
        <v>65</v>
      </c>
      <c r="E2" s="99" t="s">
        <v>66</v>
      </c>
      <c r="F2" s="99" t="s">
        <v>67</v>
      </c>
      <c r="G2" s="99" t="s">
        <v>68</v>
      </c>
    </row>
    <row r="3" spans="1:7" ht="32.1" customHeight="1">
      <c r="A3" s="211" t="s">
        <v>197</v>
      </c>
      <c r="B3" s="2" t="s">
        <v>198</v>
      </c>
      <c r="C3" s="90" t="s">
        <v>26</v>
      </c>
      <c r="D3" s="90" t="s">
        <v>26</v>
      </c>
      <c r="E3" s="90">
        <v>1</v>
      </c>
      <c r="F3" s="90">
        <v>1</v>
      </c>
      <c r="G3" s="90">
        <v>1</v>
      </c>
    </row>
    <row r="4" spans="1:7" ht="38.25">
      <c r="A4" s="211"/>
      <c r="B4" s="2" t="s">
        <v>199</v>
      </c>
      <c r="C4" s="90">
        <v>2013</v>
      </c>
      <c r="D4" s="90" t="s">
        <v>26</v>
      </c>
      <c r="E4" s="90">
        <v>805</v>
      </c>
      <c r="F4" s="90">
        <v>1172</v>
      </c>
      <c r="G4" s="90">
        <v>1294</v>
      </c>
    </row>
    <row r="5" spans="1:7" ht="38.25">
      <c r="A5" s="211"/>
      <c r="B5" s="2" t="s">
        <v>200</v>
      </c>
      <c r="C5" s="90">
        <v>183</v>
      </c>
      <c r="D5" s="90" t="s">
        <v>26</v>
      </c>
      <c r="E5" s="90">
        <v>32</v>
      </c>
      <c r="F5" s="90">
        <v>64</v>
      </c>
      <c r="G5" s="90">
        <v>46</v>
      </c>
    </row>
    <row r="6" spans="1:7" ht="22.35" customHeight="1">
      <c r="A6" s="211" t="s">
        <v>201</v>
      </c>
      <c r="B6" s="2" t="s">
        <v>202</v>
      </c>
      <c r="C6" s="90">
        <f>3+3</f>
        <v>6</v>
      </c>
      <c r="D6" s="90" t="s">
        <v>26</v>
      </c>
      <c r="E6" s="90">
        <v>3</v>
      </c>
      <c r="F6" s="90">
        <v>2</v>
      </c>
      <c r="G6" s="90">
        <v>4</v>
      </c>
    </row>
    <row r="7" spans="1:7" ht="76.5">
      <c r="A7" s="211"/>
      <c r="B7" s="2" t="s">
        <v>90</v>
      </c>
      <c r="C7" s="90">
        <v>310</v>
      </c>
      <c r="D7" s="90" t="s">
        <v>26</v>
      </c>
      <c r="E7" s="90">
        <v>400</v>
      </c>
      <c r="F7" s="90">
        <v>467</v>
      </c>
      <c r="G7" s="90">
        <v>608</v>
      </c>
    </row>
    <row r="8" spans="1:7" ht="38.25">
      <c r="A8" s="211"/>
      <c r="B8" s="2" t="s">
        <v>203</v>
      </c>
      <c r="C8" s="90">
        <v>84</v>
      </c>
      <c r="D8" s="90" t="s">
        <v>26</v>
      </c>
      <c r="E8" s="90">
        <v>10</v>
      </c>
      <c r="F8" s="90">
        <v>8</v>
      </c>
      <c r="G8" s="90">
        <v>8</v>
      </c>
    </row>
    <row r="9" spans="1:7" ht="25.5">
      <c r="A9" s="211"/>
      <c r="B9" s="2" t="s">
        <v>204</v>
      </c>
      <c r="C9" s="90" t="s">
        <v>26</v>
      </c>
      <c r="D9" s="90" t="s">
        <v>26</v>
      </c>
      <c r="E9" s="90">
        <v>2</v>
      </c>
      <c r="F9" s="90">
        <v>0</v>
      </c>
      <c r="G9" s="90">
        <v>7</v>
      </c>
    </row>
    <row r="10" spans="1:7" ht="63.75">
      <c r="A10" s="6" t="s">
        <v>205</v>
      </c>
      <c r="B10" s="2" t="s">
        <v>206</v>
      </c>
      <c r="C10" s="90" t="s">
        <v>26</v>
      </c>
      <c r="D10" s="90" t="s">
        <v>26</v>
      </c>
      <c r="E10" s="115" t="s">
        <v>207</v>
      </c>
      <c r="F10" s="115" t="s">
        <v>208</v>
      </c>
      <c r="G10" s="115" t="s">
        <v>209</v>
      </c>
    </row>
    <row r="11" spans="1:7" ht="38.25">
      <c r="A11" s="6" t="s">
        <v>210</v>
      </c>
      <c r="B11" s="2" t="s">
        <v>211</v>
      </c>
      <c r="C11" s="90" t="s">
        <v>26</v>
      </c>
      <c r="D11" s="90" t="s">
        <v>26</v>
      </c>
      <c r="E11" s="90">
        <v>26</v>
      </c>
      <c r="F11" s="90">
        <v>20</v>
      </c>
      <c r="G11" s="90">
        <v>15</v>
      </c>
    </row>
    <row r="12" spans="1:7">
      <c r="A12" s="10" t="s">
        <v>8</v>
      </c>
    </row>
  </sheetData>
  <mergeCells count="2">
    <mergeCell ref="A3:A5"/>
    <mergeCell ref="A6:A9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MF6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13.140625" style="10" customWidth="1"/>
    <col min="2" max="2" width="28.140625" style="10" customWidth="1"/>
    <col min="3" max="51" width="11" style="10" customWidth="1"/>
    <col min="52" max="1020" width="12" style="10"/>
    <col min="1021" max="1023" width="12.85546875" customWidth="1"/>
  </cols>
  <sheetData>
    <row r="1" spans="1:7">
      <c r="A1" s="10" t="s">
        <v>461</v>
      </c>
    </row>
    <row r="3" spans="1:7" ht="15" customHeight="1">
      <c r="A3" s="212" t="s">
        <v>212</v>
      </c>
      <c r="B3" s="99" t="s">
        <v>81</v>
      </c>
      <c r="C3" s="99" t="s">
        <v>64</v>
      </c>
      <c r="D3" s="99" t="s">
        <v>65</v>
      </c>
      <c r="E3" s="99" t="s">
        <v>66</v>
      </c>
      <c r="F3" s="99" t="s">
        <v>67</v>
      </c>
      <c r="G3" s="99" t="s">
        <v>68</v>
      </c>
    </row>
    <row r="4" spans="1:7" ht="25.5">
      <c r="A4" s="212"/>
      <c r="B4" s="2" t="s">
        <v>213</v>
      </c>
      <c r="C4" s="90">
        <v>251170</v>
      </c>
      <c r="D4" s="90">
        <v>357365</v>
      </c>
      <c r="E4" s="90">
        <v>457383</v>
      </c>
      <c r="F4" s="90">
        <v>391850</v>
      </c>
      <c r="G4" s="90">
        <v>391726</v>
      </c>
    </row>
    <row r="5" spans="1:7" ht="76.5">
      <c r="A5" s="212"/>
      <c r="B5" s="2" t="s">
        <v>214</v>
      </c>
      <c r="C5" s="90">
        <v>601721</v>
      </c>
      <c r="D5" s="90">
        <v>832913</v>
      </c>
      <c r="E5" s="90">
        <v>1013406</v>
      </c>
      <c r="F5" s="90">
        <v>719198</v>
      </c>
      <c r="G5" s="90">
        <v>587677</v>
      </c>
    </row>
    <row r="6" spans="1:7">
      <c r="A6" s="10" t="s">
        <v>8</v>
      </c>
      <c r="D6" s="26"/>
    </row>
  </sheetData>
  <mergeCells count="1">
    <mergeCell ref="A3:A5"/>
  </mergeCells>
  <hyperlinks>
    <hyperlink ref="A1" r:id="rId1" display="contr@ta" xr:uid="{00000000-0004-0000-1800-000000000000}"/>
  </hyperlinks>
  <pageMargins left="0" right="0" top="0" bottom="0" header="0" footer="0"/>
  <pageSetup paperSize="9" firstPageNumber="0" pageOrder="overThenDown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L29"/>
  <sheetViews>
    <sheetView showGridLines="0" zoomScale="120" zoomScaleNormal="120" workbookViewId="0">
      <selection activeCell="F4" sqref="F4"/>
    </sheetView>
  </sheetViews>
  <sheetFormatPr baseColWidth="10" defaultColWidth="12" defaultRowHeight="12"/>
  <cols>
    <col min="1" max="1" width="7.5703125" customWidth="1"/>
    <col min="2" max="2" width="22.85546875" customWidth="1"/>
    <col min="3" max="5" width="12.7109375" customWidth="1"/>
    <col min="1022" max="1023" width="12.85546875" customWidth="1"/>
  </cols>
  <sheetData>
    <row r="1" spans="2:7" ht="12.75">
      <c r="C1" s="10"/>
      <c r="D1" s="10"/>
      <c r="E1" s="10"/>
    </row>
    <row r="2" spans="2:7" ht="12.75">
      <c r="B2" s="116" t="s">
        <v>496</v>
      </c>
      <c r="C2" s="10"/>
      <c r="D2" s="10"/>
      <c r="E2" s="10"/>
    </row>
    <row r="3" spans="2:7" ht="12.75">
      <c r="B3" s="10"/>
      <c r="C3" s="10"/>
      <c r="D3" s="10"/>
      <c r="E3" s="10"/>
    </row>
    <row r="4" spans="2:7" ht="12.75">
      <c r="B4" s="117" t="s">
        <v>81</v>
      </c>
      <c r="C4" s="117" t="s">
        <v>64</v>
      </c>
      <c r="D4" s="117" t="s">
        <v>65</v>
      </c>
      <c r="E4" s="117" t="s">
        <v>66</v>
      </c>
      <c r="F4" s="117" t="s">
        <v>67</v>
      </c>
      <c r="G4" s="117" t="s">
        <v>68</v>
      </c>
    </row>
    <row r="5" spans="2:7" ht="12.75">
      <c r="B5" s="90" t="s">
        <v>215</v>
      </c>
      <c r="C5" s="90">
        <f>+C6+C7</f>
        <v>251170</v>
      </c>
      <c r="D5" s="90">
        <f>+D6+D7</f>
        <v>357365</v>
      </c>
      <c r="E5" s="90">
        <v>457383</v>
      </c>
      <c r="F5" s="90">
        <f>+F6+F7</f>
        <v>396110</v>
      </c>
      <c r="G5" s="90">
        <f>+G6+G7</f>
        <v>393240</v>
      </c>
    </row>
    <row r="6" spans="2:7" ht="12.75">
      <c r="B6" s="90" t="s">
        <v>97</v>
      </c>
      <c r="C6" s="90">
        <v>144278.63540965601</v>
      </c>
      <c r="D6" s="90">
        <v>194614.547364267</v>
      </c>
      <c r="E6" s="90">
        <v>246344</v>
      </c>
      <c r="F6" s="90">
        <v>212940</v>
      </c>
      <c r="G6" s="90">
        <v>212186</v>
      </c>
    </row>
    <row r="7" spans="2:7" ht="12.75">
      <c r="B7" s="90" t="s">
        <v>98</v>
      </c>
      <c r="C7" s="90">
        <v>106891.364590344</v>
      </c>
      <c r="D7" s="90">
        <v>162750.452635733</v>
      </c>
      <c r="E7" s="90">
        <v>211039</v>
      </c>
      <c r="F7" s="90">
        <v>183170</v>
      </c>
      <c r="G7" s="90">
        <v>181054</v>
      </c>
    </row>
    <row r="8" spans="2:7">
      <c r="B8" s="7" t="s">
        <v>8</v>
      </c>
    </row>
    <row r="10" spans="2:7" ht="12.75">
      <c r="B10" s="45" t="s">
        <v>495</v>
      </c>
    </row>
    <row r="21" spans="2:12">
      <c r="L21" t="s">
        <v>9</v>
      </c>
    </row>
    <row r="29" spans="2:12" ht="12.75">
      <c r="B29" s="10" t="s">
        <v>8</v>
      </c>
    </row>
  </sheetData>
  <hyperlinks>
    <hyperlink ref="B2" r:id="rId1" display="Contr@ta" xr:uid="{00000000-0004-0000-1900-000000000000}"/>
    <hyperlink ref="B10" r:id="rId2" display="Contr@ta" xr:uid="{00000000-0004-0000-1900-000001000000}"/>
  </hyperlinks>
  <pageMargins left="0" right="0" top="0" bottom="0" header="0" footer="0"/>
  <pageSetup paperSize="9" firstPageNumber="0" pageOrder="overThenDown" orientation="portrait" horizontalDpi="300" verticalDpi="300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"/>
  <sheetViews>
    <sheetView showGridLines="0" zoomScale="120" zoomScaleNormal="120" workbookViewId="0">
      <selection activeCell="F3" sqref="F3"/>
    </sheetView>
  </sheetViews>
  <sheetFormatPr baseColWidth="10" defaultColWidth="12" defaultRowHeight="12"/>
  <cols>
    <col min="1" max="1" width="15.7109375" customWidth="1"/>
    <col min="2" max="2" width="38.140625" customWidth="1"/>
    <col min="3" max="5" width="10.5703125" customWidth="1"/>
    <col min="1021" max="1023" width="12.85546875" customWidth="1"/>
  </cols>
  <sheetData>
    <row r="1" spans="1:9" ht="12.75">
      <c r="A1" s="45" t="s">
        <v>462</v>
      </c>
      <c r="B1" s="10"/>
      <c r="C1" s="10"/>
      <c r="D1" s="10"/>
      <c r="E1" s="10"/>
    </row>
    <row r="2" spans="1:9" ht="12.75">
      <c r="A2" s="45"/>
      <c r="B2" s="10"/>
      <c r="C2" s="10"/>
      <c r="D2" s="10"/>
      <c r="E2" s="10"/>
    </row>
    <row r="3" spans="1:9" ht="25.5">
      <c r="A3" s="73" t="s">
        <v>216</v>
      </c>
      <c r="B3" s="73" t="s">
        <v>81</v>
      </c>
      <c r="C3" s="73" t="s">
        <v>64</v>
      </c>
      <c r="D3" s="73" t="s">
        <v>65</v>
      </c>
      <c r="E3" s="73" t="s">
        <v>66</v>
      </c>
      <c r="F3" s="73" t="s">
        <v>67</v>
      </c>
      <c r="G3" s="73" t="s">
        <v>68</v>
      </c>
    </row>
    <row r="4" spans="1:9" ht="38.25">
      <c r="A4" s="118" t="s">
        <v>217</v>
      </c>
      <c r="B4" s="100" t="s">
        <v>218</v>
      </c>
      <c r="C4" s="90">
        <v>70</v>
      </c>
      <c r="D4" s="90">
        <v>77</v>
      </c>
      <c r="E4" s="90">
        <v>72</v>
      </c>
      <c r="F4" s="90">
        <v>73</v>
      </c>
      <c r="G4" s="90">
        <v>42</v>
      </c>
      <c r="I4" s="65"/>
    </row>
    <row r="5" spans="1:9" ht="38.25">
      <c r="A5" s="118" t="s">
        <v>219</v>
      </c>
      <c r="B5" s="100" t="s">
        <v>220</v>
      </c>
      <c r="C5" s="90">
        <v>154</v>
      </c>
      <c r="D5" s="90">
        <v>140</v>
      </c>
      <c r="E5" s="90">
        <v>156</v>
      </c>
      <c r="F5" s="90">
        <v>162</v>
      </c>
      <c r="G5" s="90">
        <v>166</v>
      </c>
    </row>
    <row r="6" spans="1:9" ht="12.75">
      <c r="A6" s="10" t="s">
        <v>8</v>
      </c>
      <c r="B6" s="10"/>
      <c r="C6" s="10"/>
      <c r="D6" s="10"/>
      <c r="E6" s="1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MI59"/>
  <sheetViews>
    <sheetView showGridLines="0" topLeftCell="A25" zoomScale="120" zoomScaleNormal="120" workbookViewId="0">
      <selection activeCell="B19" sqref="B19"/>
    </sheetView>
  </sheetViews>
  <sheetFormatPr baseColWidth="10" defaultColWidth="12" defaultRowHeight="12"/>
  <cols>
    <col min="1" max="1" width="32.42578125" style="50" customWidth="1"/>
    <col min="2" max="2" width="16.85546875" style="7" customWidth="1"/>
    <col min="3" max="3" width="16" style="7" customWidth="1"/>
    <col min="4" max="4" width="14.28515625" style="7" customWidth="1"/>
    <col min="5" max="1023" width="12" style="7"/>
    <col min="1024" max="1024" width="12.85546875" customWidth="1"/>
  </cols>
  <sheetData>
    <row r="1" spans="1:4" ht="12.75">
      <c r="A1" s="45" t="s">
        <v>221</v>
      </c>
    </row>
    <row r="2" spans="1:4">
      <c r="A2" s="48"/>
    </row>
    <row r="3" spans="1:4" ht="36">
      <c r="A3" s="184" t="s">
        <v>222</v>
      </c>
      <c r="B3" s="184" t="s">
        <v>223</v>
      </c>
      <c r="C3" s="184" t="s">
        <v>224</v>
      </c>
      <c r="D3" s="184" t="s">
        <v>225</v>
      </c>
    </row>
    <row r="4" spans="1:4">
      <c r="A4" s="185" t="s">
        <v>226</v>
      </c>
      <c r="B4" s="186">
        <v>18</v>
      </c>
      <c r="C4" s="186">
        <v>10</v>
      </c>
      <c r="D4" s="187">
        <f t="shared" ref="D4:D30" si="0">C4/B4</f>
        <v>0.55555555555555558</v>
      </c>
    </row>
    <row r="5" spans="1:4">
      <c r="A5" s="185" t="s">
        <v>227</v>
      </c>
      <c r="B5" s="186">
        <v>14</v>
      </c>
      <c r="C5" s="186">
        <v>14</v>
      </c>
      <c r="D5" s="187">
        <f t="shared" si="0"/>
        <v>1</v>
      </c>
    </row>
    <row r="6" spans="1:4">
      <c r="A6" s="185" t="s">
        <v>228</v>
      </c>
      <c r="B6" s="186">
        <v>45</v>
      </c>
      <c r="C6" s="186">
        <v>13</v>
      </c>
      <c r="D6" s="187">
        <f t="shared" si="0"/>
        <v>0.28888888888888886</v>
      </c>
    </row>
    <row r="7" spans="1:4">
      <c r="A7" s="185" t="s">
        <v>229</v>
      </c>
      <c r="B7" s="186">
        <v>31</v>
      </c>
      <c r="C7" s="186">
        <v>3</v>
      </c>
      <c r="D7" s="187">
        <f t="shared" si="0"/>
        <v>9.6774193548387094E-2</v>
      </c>
    </row>
    <row r="8" spans="1:4">
      <c r="A8" s="185" t="s">
        <v>230</v>
      </c>
      <c r="B8" s="186">
        <v>21</v>
      </c>
      <c r="C8" s="186">
        <v>0</v>
      </c>
      <c r="D8" s="187">
        <f t="shared" si="0"/>
        <v>0</v>
      </c>
    </row>
    <row r="9" spans="1:4">
      <c r="A9" s="185" t="s">
        <v>231</v>
      </c>
      <c r="B9" s="186">
        <v>20</v>
      </c>
      <c r="C9" s="186">
        <v>17</v>
      </c>
      <c r="D9" s="187">
        <f t="shared" si="0"/>
        <v>0.85</v>
      </c>
    </row>
    <row r="10" spans="1:4">
      <c r="A10" s="185" t="s">
        <v>232</v>
      </c>
      <c r="B10" s="186">
        <v>24</v>
      </c>
      <c r="C10" s="186">
        <v>16</v>
      </c>
      <c r="D10" s="187">
        <f t="shared" si="0"/>
        <v>0.66666666666666663</v>
      </c>
    </row>
    <row r="11" spans="1:4">
      <c r="A11" s="185" t="s">
        <v>233</v>
      </c>
      <c r="B11" s="186">
        <v>31</v>
      </c>
      <c r="C11" s="186">
        <v>5</v>
      </c>
      <c r="D11" s="187">
        <f t="shared" si="0"/>
        <v>0.16129032258064516</v>
      </c>
    </row>
    <row r="12" spans="1:4">
      <c r="A12" s="185" t="s">
        <v>234</v>
      </c>
      <c r="B12" s="186">
        <v>16</v>
      </c>
      <c r="C12" s="186">
        <v>6</v>
      </c>
      <c r="D12" s="187">
        <f t="shared" si="0"/>
        <v>0.375</v>
      </c>
    </row>
    <row r="13" spans="1:4">
      <c r="A13" s="185" t="s">
        <v>235</v>
      </c>
      <c r="B13" s="186">
        <v>29</v>
      </c>
      <c r="C13" s="186">
        <v>3</v>
      </c>
      <c r="D13" s="187">
        <f t="shared" si="0"/>
        <v>0.10344827586206896</v>
      </c>
    </row>
    <row r="14" spans="1:4">
      <c r="A14" s="185" t="s">
        <v>236</v>
      </c>
      <c r="B14" s="186">
        <v>18</v>
      </c>
      <c r="C14" s="186">
        <v>5</v>
      </c>
      <c r="D14" s="187">
        <f t="shared" si="0"/>
        <v>0.27777777777777779</v>
      </c>
    </row>
    <row r="15" spans="1:4">
      <c r="A15" s="185" t="s">
        <v>237</v>
      </c>
      <c r="B15" s="186">
        <v>24</v>
      </c>
      <c r="C15" s="186">
        <v>20</v>
      </c>
      <c r="D15" s="187">
        <f t="shared" si="0"/>
        <v>0.83333333333333337</v>
      </c>
    </row>
    <row r="16" spans="1:4">
      <c r="A16" s="185" t="s">
        <v>238</v>
      </c>
      <c r="B16" s="186">
        <v>12</v>
      </c>
      <c r="C16" s="186">
        <v>1</v>
      </c>
      <c r="D16" s="187">
        <f t="shared" si="0"/>
        <v>8.3333333333333329E-2</v>
      </c>
    </row>
    <row r="17" spans="1:5">
      <c r="A17" s="185" t="s">
        <v>239</v>
      </c>
      <c r="B17" s="186">
        <v>14</v>
      </c>
      <c r="C17" s="186">
        <v>11</v>
      </c>
      <c r="D17" s="187">
        <f t="shared" si="0"/>
        <v>0.7857142857142857</v>
      </c>
    </row>
    <row r="18" spans="1:5">
      <c r="A18" s="185" t="s">
        <v>240</v>
      </c>
      <c r="B18" s="186">
        <v>27</v>
      </c>
      <c r="C18" s="186">
        <v>7</v>
      </c>
      <c r="D18" s="187">
        <f t="shared" si="0"/>
        <v>0.25925925925925924</v>
      </c>
    </row>
    <row r="19" spans="1:5">
      <c r="A19" s="185" t="s">
        <v>241</v>
      </c>
      <c r="B19" s="186">
        <v>18</v>
      </c>
      <c r="C19" s="186">
        <v>1</v>
      </c>
      <c r="D19" s="187">
        <f t="shared" si="0"/>
        <v>5.5555555555555552E-2</v>
      </c>
    </row>
    <row r="20" spans="1:5">
      <c r="A20" s="185" t="s">
        <v>242</v>
      </c>
      <c r="B20" s="186">
        <v>23</v>
      </c>
      <c r="C20" s="186">
        <v>18</v>
      </c>
      <c r="D20" s="187">
        <f t="shared" si="0"/>
        <v>0.78260869565217395</v>
      </c>
    </row>
    <row r="21" spans="1:5">
      <c r="A21" s="185" t="s">
        <v>243</v>
      </c>
      <c r="B21" s="186">
        <v>18</v>
      </c>
      <c r="C21" s="186">
        <v>2</v>
      </c>
      <c r="D21" s="187">
        <f t="shared" si="0"/>
        <v>0.1111111111111111</v>
      </c>
    </row>
    <row r="22" spans="1:5">
      <c r="A22" s="185" t="s">
        <v>244</v>
      </c>
      <c r="B22" s="186">
        <v>29</v>
      </c>
      <c r="C22" s="186">
        <v>2</v>
      </c>
      <c r="D22" s="187">
        <f t="shared" si="0"/>
        <v>6.8965517241379309E-2</v>
      </c>
    </row>
    <row r="23" spans="1:5">
      <c r="A23" s="185" t="s">
        <v>245</v>
      </c>
      <c r="B23" s="186">
        <v>27</v>
      </c>
      <c r="C23" s="186">
        <v>3</v>
      </c>
      <c r="D23" s="187">
        <f t="shared" si="0"/>
        <v>0.1111111111111111</v>
      </c>
    </row>
    <row r="24" spans="1:5">
      <c r="A24" s="185" t="s">
        <v>246</v>
      </c>
      <c r="B24" s="186">
        <v>3</v>
      </c>
      <c r="C24" s="186">
        <v>2</v>
      </c>
      <c r="D24" s="187">
        <f t="shared" si="0"/>
        <v>0.66666666666666663</v>
      </c>
    </row>
    <row r="25" spans="1:5">
      <c r="A25" s="185" t="s">
        <v>247</v>
      </c>
      <c r="B25" s="186">
        <v>27</v>
      </c>
      <c r="C25" s="186">
        <v>8</v>
      </c>
      <c r="D25" s="187">
        <f t="shared" si="0"/>
        <v>0.29629629629629628</v>
      </c>
    </row>
    <row r="26" spans="1:5" ht="24">
      <c r="A26" s="185" t="s">
        <v>248</v>
      </c>
      <c r="B26" s="186">
        <v>24</v>
      </c>
      <c r="C26" s="186">
        <v>18</v>
      </c>
      <c r="D26" s="187">
        <f t="shared" si="0"/>
        <v>0.75</v>
      </c>
    </row>
    <row r="27" spans="1:5">
      <c r="A27" s="185" t="s">
        <v>249</v>
      </c>
      <c r="B27" s="186">
        <v>33</v>
      </c>
      <c r="C27" s="186">
        <v>1</v>
      </c>
      <c r="D27" s="187">
        <f t="shared" si="0"/>
        <v>3.0303030303030304E-2</v>
      </c>
    </row>
    <row r="28" spans="1:5">
      <c r="A28" s="185" t="s">
        <v>250</v>
      </c>
      <c r="B28" s="186">
        <v>32</v>
      </c>
      <c r="C28" s="186">
        <v>16</v>
      </c>
      <c r="D28" s="187">
        <f t="shared" si="0"/>
        <v>0.5</v>
      </c>
    </row>
    <row r="29" spans="1:5">
      <c r="A29" s="185" t="s">
        <v>251</v>
      </c>
      <c r="B29" s="186">
        <v>14</v>
      </c>
      <c r="C29" s="186">
        <v>1</v>
      </c>
      <c r="D29" s="187">
        <f t="shared" si="0"/>
        <v>7.1428571428571425E-2</v>
      </c>
    </row>
    <row r="30" spans="1:5" ht="12.75">
      <c r="A30" s="184" t="s">
        <v>142</v>
      </c>
      <c r="B30" s="184">
        <f>SUM(B4:B29)</f>
        <v>592</v>
      </c>
      <c r="C30" s="184">
        <f>SUM(C4:C29)</f>
        <v>203</v>
      </c>
      <c r="D30" s="188">
        <f t="shared" si="0"/>
        <v>0.34290540540540543</v>
      </c>
      <c r="E30" s="10"/>
    </row>
    <row r="31" spans="1:5" ht="14.25">
      <c r="A31" s="119" t="s">
        <v>8</v>
      </c>
      <c r="B31" s="119"/>
      <c r="C31" s="119"/>
      <c r="D31" s="119"/>
    </row>
    <row r="32" spans="1:5" ht="12.75">
      <c r="A32" s="45" t="s">
        <v>252</v>
      </c>
    </row>
    <row r="57" spans="1:1">
      <c r="A57" s="50" t="s">
        <v>8</v>
      </c>
    </row>
    <row r="59" spans="1:1">
      <c r="A59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AMG7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4.5703125" customWidth="1"/>
    <col min="2" max="2" width="36.7109375" style="10" customWidth="1"/>
    <col min="3" max="5" width="10.5703125" style="10" customWidth="1"/>
    <col min="6" max="1021" width="12" style="10"/>
    <col min="1022" max="1023" width="12.85546875" customWidth="1"/>
  </cols>
  <sheetData>
    <row r="1" spans="2:7">
      <c r="B1" s="45" t="s">
        <v>463</v>
      </c>
      <c r="C1" s="120"/>
      <c r="D1" s="120"/>
      <c r="E1" s="120"/>
    </row>
    <row r="2" spans="2:7">
      <c r="B2" s="45"/>
      <c r="C2" s="120"/>
      <c r="D2" s="120"/>
      <c r="E2" s="120"/>
    </row>
    <row r="3" spans="2:7" ht="25.5">
      <c r="B3" s="117" t="s">
        <v>253</v>
      </c>
      <c r="C3" s="117" t="s">
        <v>254</v>
      </c>
      <c r="D3" s="117" t="s">
        <v>255</v>
      </c>
      <c r="E3" s="117" t="s">
        <v>188</v>
      </c>
      <c r="F3" s="117" t="s">
        <v>67</v>
      </c>
      <c r="G3" s="117" t="s">
        <v>68</v>
      </c>
    </row>
    <row r="4" spans="2:7" ht="25.5">
      <c r="B4" s="121" t="s">
        <v>256</v>
      </c>
      <c r="C4" s="115">
        <v>1485</v>
      </c>
      <c r="D4" s="115">
        <v>2368</v>
      </c>
      <c r="E4" s="115">
        <v>2103</v>
      </c>
      <c r="F4" s="115">
        <v>2991</v>
      </c>
      <c r="G4" s="115">
        <v>2657</v>
      </c>
    </row>
    <row r="5" spans="2:7" ht="25.5">
      <c r="B5" s="121" t="s">
        <v>257</v>
      </c>
      <c r="C5" s="115">
        <v>251</v>
      </c>
      <c r="D5" s="115">
        <v>295</v>
      </c>
      <c r="E5" s="115">
        <v>195</v>
      </c>
      <c r="F5" s="115">
        <v>313</v>
      </c>
      <c r="G5" s="115">
        <v>131</v>
      </c>
    </row>
    <row r="6" spans="2:7">
      <c r="B6" s="122" t="s">
        <v>142</v>
      </c>
      <c r="C6" s="123">
        <f>SUM(C4:C5)</f>
        <v>1736</v>
      </c>
      <c r="D6" s="123">
        <f>SUM(D4:D5)</f>
        <v>2663</v>
      </c>
      <c r="E6" s="123">
        <f>SUM(E4:E5)</f>
        <v>2298</v>
      </c>
      <c r="F6" s="123">
        <f>+F4+F5</f>
        <v>3304</v>
      </c>
      <c r="G6" s="123">
        <f>+G4+G5</f>
        <v>2788</v>
      </c>
    </row>
    <row r="7" spans="2:7">
      <c r="B7" s="10" t="s">
        <v>8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MF8"/>
  <sheetViews>
    <sheetView showGridLines="0" zoomScale="120" zoomScaleNormal="120" workbookViewId="0">
      <selection activeCell="E3" sqref="E3"/>
    </sheetView>
  </sheetViews>
  <sheetFormatPr baseColWidth="10" defaultColWidth="12" defaultRowHeight="12.75"/>
  <cols>
    <col min="1" max="1" width="31.140625" style="10" customWidth="1"/>
    <col min="2" max="4" width="12.7109375" style="10" customWidth="1"/>
    <col min="5" max="1020" width="12" style="10"/>
    <col min="1021" max="1023" width="12.85546875" customWidth="1"/>
  </cols>
  <sheetData>
    <row r="1" spans="1:6">
      <c r="A1" s="45" t="s">
        <v>497</v>
      </c>
    </row>
    <row r="2" spans="1:6" ht="14.25">
      <c r="A2" s="45"/>
      <c r="F2" s="124"/>
    </row>
    <row r="3" spans="1:6" ht="25.5">
      <c r="A3" s="117" t="s">
        <v>258</v>
      </c>
      <c r="B3" s="117" t="s">
        <v>259</v>
      </c>
      <c r="C3" s="117" t="s">
        <v>260</v>
      </c>
      <c r="D3" s="117" t="s">
        <v>261</v>
      </c>
      <c r="E3" s="117" t="s">
        <v>262</v>
      </c>
      <c r="F3" s="117" t="s">
        <v>263</v>
      </c>
    </row>
    <row r="4" spans="1:6">
      <c r="A4" s="121" t="s">
        <v>189</v>
      </c>
      <c r="B4" s="115">
        <v>1146</v>
      </c>
      <c r="C4" s="115">
        <v>1958</v>
      </c>
      <c r="D4" s="115">
        <v>1637</v>
      </c>
      <c r="E4" s="115">
        <v>2438</v>
      </c>
      <c r="F4" s="115">
        <v>2121</v>
      </c>
    </row>
    <row r="5" spans="1:6">
      <c r="A5" s="121" t="s">
        <v>190</v>
      </c>
      <c r="B5" s="115">
        <v>159</v>
      </c>
      <c r="C5" s="115">
        <v>176</v>
      </c>
      <c r="D5" s="115">
        <v>243</v>
      </c>
      <c r="E5" s="115">
        <v>290</v>
      </c>
      <c r="F5" s="115">
        <v>284</v>
      </c>
    </row>
    <row r="6" spans="1:6">
      <c r="A6" s="121" t="s">
        <v>191</v>
      </c>
      <c r="B6" s="115">
        <f>166+14</f>
        <v>180</v>
      </c>
      <c r="C6" s="115">
        <f>215+19</f>
        <v>234</v>
      </c>
      <c r="D6" s="115">
        <v>223</v>
      </c>
      <c r="E6" s="115">
        <v>263</v>
      </c>
      <c r="F6" s="115">
        <v>252</v>
      </c>
    </row>
    <row r="7" spans="1:6">
      <c r="A7" s="122" t="s">
        <v>73</v>
      </c>
      <c r="B7" s="123">
        <f>SUBTOTAL(109,B4:B6)</f>
        <v>1485</v>
      </c>
      <c r="C7" s="123">
        <f>SUBTOTAL(109,C4:C6)</f>
        <v>2368</v>
      </c>
      <c r="D7" s="123">
        <f>SUM(D4:D6)</f>
        <v>2103</v>
      </c>
      <c r="E7" s="123">
        <f>SUM(E4:E6)</f>
        <v>2991</v>
      </c>
      <c r="F7" s="123">
        <f>SUM(F4:F6)</f>
        <v>2657</v>
      </c>
    </row>
    <row r="8" spans="1:6">
      <c r="A8" s="10" t="s">
        <v>8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I1048575"/>
  <sheetViews>
    <sheetView showGridLines="0" topLeftCell="A7" zoomScale="120" zoomScaleNormal="120" workbookViewId="0">
      <selection activeCell="J27" sqref="J27"/>
    </sheetView>
  </sheetViews>
  <sheetFormatPr baseColWidth="10" defaultColWidth="12.85546875" defaultRowHeight="12.75"/>
  <cols>
    <col min="1" max="1" width="7.85546875" style="29" customWidth="1"/>
    <col min="2" max="2" width="34" style="29" customWidth="1"/>
    <col min="3" max="4" width="11.85546875" style="29" customWidth="1"/>
    <col min="5" max="5" width="11.5703125" style="29" customWidth="1"/>
    <col min="6" max="6" width="10" style="29" customWidth="1"/>
    <col min="7" max="1023" width="13" style="29"/>
  </cols>
  <sheetData>
    <row r="1" spans="1:1023" ht="17.850000000000001" customHeight="1">
      <c r="B1" s="11" t="s">
        <v>442</v>
      </c>
    </row>
    <row r="2" spans="1:1023" ht="49.15" customHeight="1">
      <c r="A2"/>
      <c r="B2" s="30" t="s">
        <v>10</v>
      </c>
      <c r="C2" s="31" t="s">
        <v>11</v>
      </c>
      <c r="D2" s="31">
        <v>2021</v>
      </c>
      <c r="E2" s="31">
        <v>2022</v>
      </c>
      <c r="F2" s="31">
        <v>2023</v>
      </c>
      <c r="G2" s="31">
        <v>2024</v>
      </c>
      <c r="H2" s="31" t="s">
        <v>12</v>
      </c>
      <c r="AMG2"/>
      <c r="AMH2"/>
      <c r="AMI2"/>
    </row>
    <row r="3" spans="1:1023" ht="17.850000000000001" customHeight="1">
      <c r="A3"/>
      <c r="B3" s="32" t="s">
        <v>13</v>
      </c>
      <c r="C3" s="25">
        <v>73042.083333333299</v>
      </c>
      <c r="D3" s="25">
        <v>65996.666666666701</v>
      </c>
      <c r="E3" s="193">
        <v>40304.25</v>
      </c>
      <c r="F3" s="193">
        <v>31529</v>
      </c>
      <c r="G3" s="193">
        <v>28943</v>
      </c>
      <c r="H3" s="194">
        <f t="shared" ref="H3:H17" si="0">+G3/F3-1</f>
        <v>-8.2019727869580339E-2</v>
      </c>
      <c r="AMG3"/>
      <c r="AMH3"/>
      <c r="AMI3"/>
    </row>
    <row r="4" spans="1:1023" ht="17.850000000000001" customHeight="1">
      <c r="A4"/>
      <c r="B4" s="33" t="s">
        <v>14</v>
      </c>
      <c r="C4" s="25">
        <v>15023.166666666701</v>
      </c>
      <c r="D4" s="25">
        <v>14078.333333333299</v>
      </c>
      <c r="E4" s="25">
        <v>9656.75</v>
      </c>
      <c r="F4" s="193">
        <v>8033</v>
      </c>
      <c r="G4" s="193">
        <v>7339.4166666666697</v>
      </c>
      <c r="H4" s="194">
        <f t="shared" si="0"/>
        <v>-8.6341756919373847E-2</v>
      </c>
      <c r="AMG4"/>
      <c r="AMH4"/>
      <c r="AMI4"/>
    </row>
    <row r="5" spans="1:1023" ht="17.850000000000001" customHeight="1">
      <c r="A5"/>
      <c r="B5" s="33" t="s">
        <v>15</v>
      </c>
      <c r="C5" s="25">
        <v>13427.333333333299</v>
      </c>
      <c r="D5" s="25">
        <v>12186.833333333299</v>
      </c>
      <c r="E5" s="25">
        <v>7649.9166666666697</v>
      </c>
      <c r="F5" s="193">
        <v>6115</v>
      </c>
      <c r="G5" s="193">
        <v>5709.8333333333303</v>
      </c>
      <c r="H5" s="194">
        <f t="shared" si="0"/>
        <v>-6.6257835922595154E-2</v>
      </c>
      <c r="AMG5"/>
      <c r="AMH5"/>
      <c r="AMI5"/>
    </row>
    <row r="6" spans="1:1023" ht="17.850000000000001" customHeight="1">
      <c r="A6"/>
      <c r="B6" s="33" t="s">
        <v>16</v>
      </c>
      <c r="C6" s="25">
        <v>7426.1666666666697</v>
      </c>
      <c r="D6" s="25">
        <v>6915.1666666666697</v>
      </c>
      <c r="E6" s="25">
        <v>4589.1666666666697</v>
      </c>
      <c r="F6" s="193">
        <v>3661</v>
      </c>
      <c r="G6" s="193">
        <v>3420.1666666666702</v>
      </c>
      <c r="H6" s="194">
        <f t="shared" si="0"/>
        <v>-6.5783483565509338E-2</v>
      </c>
      <c r="AMG6"/>
      <c r="AMH6"/>
      <c r="AMI6"/>
    </row>
    <row r="7" spans="1:1023" ht="17.850000000000001" customHeight="1">
      <c r="A7"/>
      <c r="B7" s="33" t="s">
        <v>17</v>
      </c>
      <c r="C7" s="25">
        <v>7518.4166666666697</v>
      </c>
      <c r="D7" s="25">
        <v>6844.9166666666697</v>
      </c>
      <c r="E7" s="25">
        <v>4363.5833333333303</v>
      </c>
      <c r="F7" s="193">
        <v>3496</v>
      </c>
      <c r="G7" s="193">
        <v>3210.3333333333298</v>
      </c>
      <c r="H7" s="194">
        <f t="shared" si="0"/>
        <v>-8.1712433257056682E-2</v>
      </c>
      <c r="I7" s="34"/>
      <c r="J7" s="34"/>
      <c r="K7" s="34"/>
      <c r="L7" s="34"/>
      <c r="M7" s="34"/>
      <c r="AMG7"/>
      <c r="AMH7"/>
      <c r="AMI7"/>
    </row>
    <row r="8" spans="1:1023" ht="17.25" customHeight="1">
      <c r="A8"/>
      <c r="B8" s="33" t="s">
        <v>18</v>
      </c>
      <c r="C8" s="25">
        <v>5657.75</v>
      </c>
      <c r="D8" s="25">
        <v>5079.5833333333303</v>
      </c>
      <c r="E8" s="25">
        <v>2968.1666666666702</v>
      </c>
      <c r="F8" s="193">
        <v>2267</v>
      </c>
      <c r="G8" s="193">
        <v>2065.5</v>
      </c>
      <c r="H8" s="194">
        <f t="shared" si="0"/>
        <v>-8.8883987648875173E-2</v>
      </c>
      <c r="I8" s="35"/>
      <c r="J8" s="36"/>
      <c r="K8" s="36"/>
      <c r="L8" s="36"/>
      <c r="M8" s="36"/>
      <c r="AMG8"/>
      <c r="AMH8"/>
      <c r="AMI8"/>
    </row>
    <row r="9" spans="1:1023" ht="13.5">
      <c r="A9"/>
      <c r="B9" s="33" t="s">
        <v>19</v>
      </c>
      <c r="C9" s="25">
        <v>6903.5833333333303</v>
      </c>
      <c r="D9" s="25">
        <v>5071.5833333333303</v>
      </c>
      <c r="E9" s="25">
        <v>2044.25</v>
      </c>
      <c r="F9" s="193">
        <v>1485</v>
      </c>
      <c r="G9" s="193">
        <v>1343.6666666666699</v>
      </c>
      <c r="H9" s="194">
        <f t="shared" si="0"/>
        <v>-9.517396184062632E-2</v>
      </c>
      <c r="I9" s="35"/>
      <c r="J9" s="36"/>
      <c r="K9" s="36"/>
      <c r="L9" s="36"/>
      <c r="M9" s="36"/>
      <c r="AMG9"/>
      <c r="AMH9"/>
      <c r="AMI9"/>
    </row>
    <row r="10" spans="1:1023" ht="17.850000000000001" customHeight="1">
      <c r="A10"/>
      <c r="B10" s="33" t="s">
        <v>20</v>
      </c>
      <c r="C10" s="25">
        <v>3557</v>
      </c>
      <c r="D10" s="25">
        <v>3066</v>
      </c>
      <c r="E10" s="25">
        <v>1889.25</v>
      </c>
      <c r="F10" s="193">
        <v>1365</v>
      </c>
      <c r="G10" s="193">
        <v>1232.25</v>
      </c>
      <c r="H10" s="194">
        <f t="shared" si="0"/>
        <v>-9.725274725274724E-2</v>
      </c>
      <c r="AMG10"/>
      <c r="AMH10"/>
      <c r="AMI10"/>
    </row>
    <row r="11" spans="1:1023" ht="17.850000000000001" customHeight="1">
      <c r="A11"/>
      <c r="B11" s="33" t="s">
        <v>21</v>
      </c>
      <c r="C11" s="25">
        <v>3587.4166666666702</v>
      </c>
      <c r="D11" s="25">
        <v>3071.25</v>
      </c>
      <c r="E11" s="25">
        <v>1644</v>
      </c>
      <c r="F11" s="193">
        <v>1251</v>
      </c>
      <c r="G11" s="193">
        <v>1095.3333333333301</v>
      </c>
      <c r="H11" s="194">
        <f t="shared" si="0"/>
        <v>-0.12443378630429247</v>
      </c>
      <c r="AMG11"/>
      <c r="AMH11"/>
      <c r="AMI11"/>
    </row>
    <row r="12" spans="1:1023" ht="17.850000000000001" customHeight="1">
      <c r="A12"/>
      <c r="B12" s="33" t="s">
        <v>22</v>
      </c>
      <c r="C12" s="25">
        <v>2580.9166666666702</v>
      </c>
      <c r="D12" s="25">
        <v>2406.4166666666702</v>
      </c>
      <c r="E12" s="25">
        <v>1499.9166666666699</v>
      </c>
      <c r="F12" s="193">
        <v>1167</v>
      </c>
      <c r="G12" s="193">
        <v>1087.6666666666699</v>
      </c>
      <c r="H12" s="194">
        <f t="shared" si="0"/>
        <v>-6.7980576978003526E-2</v>
      </c>
      <c r="AMG12"/>
      <c r="AMH12"/>
      <c r="AMI12"/>
    </row>
    <row r="13" spans="1:1023" ht="17.850000000000001" customHeight="1">
      <c r="A13"/>
      <c r="B13" s="33" t="s">
        <v>23</v>
      </c>
      <c r="C13" s="25">
        <v>2985.4166666666702</v>
      </c>
      <c r="D13" s="25">
        <v>2451.5833333333298</v>
      </c>
      <c r="E13" s="25">
        <v>1179</v>
      </c>
      <c r="F13" s="193">
        <v>752</v>
      </c>
      <c r="G13" s="193">
        <v>673.75</v>
      </c>
      <c r="H13" s="194">
        <f t="shared" si="0"/>
        <v>-0.10405585106382975</v>
      </c>
      <c r="AMG13"/>
      <c r="AMH13"/>
      <c r="AMI13"/>
    </row>
    <row r="14" spans="1:1023" ht="17.850000000000001" customHeight="1">
      <c r="A14"/>
      <c r="B14" s="33" t="s">
        <v>24</v>
      </c>
      <c r="C14" s="25">
        <v>2556.1666666666702</v>
      </c>
      <c r="D14" s="25">
        <v>2111.5833333333298</v>
      </c>
      <c r="E14" s="25">
        <v>1002.16666666667</v>
      </c>
      <c r="F14" s="193">
        <v>648</v>
      </c>
      <c r="G14" s="193">
        <v>572.91666666666697</v>
      </c>
      <c r="H14" s="194">
        <f t="shared" si="0"/>
        <v>-0.11586934156378559</v>
      </c>
      <c r="AMG14"/>
      <c r="AMH14"/>
      <c r="AMI14"/>
    </row>
    <row r="15" spans="1:1023" ht="17.850000000000001" customHeight="1">
      <c r="A15"/>
      <c r="B15" s="33" t="s">
        <v>25</v>
      </c>
      <c r="C15" s="192" t="s">
        <v>26</v>
      </c>
      <c r="D15" s="25">
        <v>1132</v>
      </c>
      <c r="E15" s="25">
        <v>908.75</v>
      </c>
      <c r="F15" s="193">
        <v>618</v>
      </c>
      <c r="G15" s="193">
        <v>555.91666666666697</v>
      </c>
      <c r="H15" s="194">
        <f t="shared" si="0"/>
        <v>-0.10045846817691428</v>
      </c>
      <c r="AMG15"/>
      <c r="AMH15"/>
      <c r="AMI15"/>
    </row>
    <row r="16" spans="1:1023" ht="17.850000000000001" customHeight="1">
      <c r="A16"/>
      <c r="B16" s="33" t="s">
        <v>27</v>
      </c>
      <c r="C16" s="25">
        <v>1818.75</v>
      </c>
      <c r="D16" s="25">
        <v>1580</v>
      </c>
      <c r="E16" s="25">
        <v>898.58333333333303</v>
      </c>
      <c r="F16" s="193">
        <v>627</v>
      </c>
      <c r="G16" s="193">
        <v>576.58333333333303</v>
      </c>
      <c r="H16" s="194">
        <f t="shared" si="0"/>
        <v>-8.0409356725146708E-2</v>
      </c>
      <c r="AMG16"/>
      <c r="AMH16"/>
      <c r="AMI16"/>
    </row>
    <row r="17" spans="1:1023" ht="17.850000000000001" customHeight="1">
      <c r="A17"/>
      <c r="B17" s="37" t="s">
        <v>28</v>
      </c>
      <c r="C17" s="192" t="s">
        <v>26</v>
      </c>
      <c r="D17" s="25">
        <v>2</v>
      </c>
      <c r="E17" s="25">
        <v>10.75</v>
      </c>
      <c r="F17" s="193">
        <v>43</v>
      </c>
      <c r="G17" s="193">
        <v>57.75</v>
      </c>
      <c r="H17" s="194">
        <f t="shared" si="0"/>
        <v>0.34302325581395343</v>
      </c>
      <c r="AMG17"/>
      <c r="AMH17"/>
      <c r="AMI17"/>
    </row>
    <row r="18" spans="1:1023" ht="17.850000000000001" customHeight="1">
      <c r="B18" s="38" t="s">
        <v>8</v>
      </c>
      <c r="C18"/>
      <c r="D18"/>
      <c r="E18"/>
      <c r="F18"/>
      <c r="G18"/>
    </row>
    <row r="19" spans="1:1023" ht="17.850000000000001" customHeight="1">
      <c r="B19" s="11" t="s">
        <v>443</v>
      </c>
      <c r="C19"/>
      <c r="D19"/>
      <c r="E19"/>
      <c r="F19"/>
      <c r="G19"/>
    </row>
    <row r="20" spans="1:1023" ht="17.850000000000001" customHeight="1">
      <c r="B20"/>
      <c r="C20"/>
      <c r="D20"/>
      <c r="E20"/>
      <c r="F20"/>
      <c r="G20"/>
    </row>
    <row r="21" spans="1:1023" ht="17.850000000000001" customHeight="1">
      <c r="B21"/>
      <c r="C21"/>
      <c r="D21"/>
      <c r="E21"/>
      <c r="F21"/>
      <c r="G21"/>
    </row>
    <row r="22" spans="1:1023" ht="17.850000000000001" customHeight="1">
      <c r="B22"/>
      <c r="C22"/>
      <c r="D22"/>
      <c r="E22"/>
      <c r="F22"/>
      <c r="G22"/>
    </row>
    <row r="23" spans="1:1023" ht="17.850000000000001" customHeight="1">
      <c r="B23"/>
      <c r="C23"/>
      <c r="D23"/>
      <c r="E23"/>
      <c r="F23"/>
      <c r="G23"/>
    </row>
    <row r="24" spans="1:1023" ht="17.850000000000001" customHeight="1">
      <c r="B24"/>
      <c r="C24"/>
      <c r="D24"/>
      <c r="E24"/>
      <c r="F24"/>
      <c r="G24"/>
    </row>
    <row r="25" spans="1:1023" ht="17.850000000000001" customHeight="1">
      <c r="B25"/>
      <c r="C25"/>
      <c r="D25"/>
      <c r="E25"/>
      <c r="F25"/>
      <c r="G25"/>
    </row>
    <row r="32" spans="1:1023" ht="17.850000000000001" customHeight="1">
      <c r="M32" s="29" t="s">
        <v>9</v>
      </c>
    </row>
    <row r="34" spans="2:2" ht="17.850000000000001" customHeight="1">
      <c r="B34"/>
    </row>
    <row r="35" spans="2:2" ht="17.850000000000001" customHeight="1">
      <c r="B35" s="10" t="s">
        <v>8</v>
      </c>
    </row>
    <row r="37" spans="2:2" ht="17.850000000000001" customHeight="1">
      <c r="B37" s="38"/>
    </row>
    <row r="39" spans="2:2" ht="17.850000000000001" customHeight="1">
      <c r="B39"/>
    </row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AMD1048576"/>
  <sheetViews>
    <sheetView showGridLines="0" zoomScale="120" zoomScaleNormal="120" workbookViewId="0">
      <selection activeCell="B2" sqref="B2:C2"/>
    </sheetView>
  </sheetViews>
  <sheetFormatPr baseColWidth="10" defaultColWidth="12" defaultRowHeight="12.75"/>
  <cols>
    <col min="1" max="1" width="43.85546875" style="10" customWidth="1"/>
    <col min="2" max="3" width="12.7109375" style="10" customWidth="1"/>
    <col min="4" max="1018" width="12" style="10"/>
    <col min="1019" max="1022" width="12.85546875" customWidth="1"/>
  </cols>
  <sheetData>
    <row r="1" spans="1:5" ht="19.350000000000001" customHeight="1">
      <c r="A1" s="45" t="s">
        <v>499</v>
      </c>
    </row>
    <row r="2" spans="1:5" ht="19.350000000000001" customHeight="1">
      <c r="A2" s="45"/>
      <c r="B2" s="213" t="s">
        <v>264</v>
      </c>
      <c r="C2" s="213"/>
      <c r="D2" s="213" t="s">
        <v>263</v>
      </c>
      <c r="E2" s="213"/>
    </row>
    <row r="3" spans="1:5" ht="19.350000000000001" customHeight="1">
      <c r="A3" s="108" t="s">
        <v>265</v>
      </c>
      <c r="B3" s="73" t="s">
        <v>266</v>
      </c>
      <c r="C3" s="73" t="s">
        <v>96</v>
      </c>
      <c r="D3" s="73" t="s">
        <v>266</v>
      </c>
      <c r="E3" s="73" t="s">
        <v>96</v>
      </c>
    </row>
    <row r="4" spans="1:5" ht="19.350000000000001" customHeight="1">
      <c r="A4" s="125" t="s">
        <v>248</v>
      </c>
      <c r="B4" s="126">
        <v>615</v>
      </c>
      <c r="C4" s="127">
        <f t="shared" ref="C4:C26" si="0">+B4/$B$28</f>
        <v>0.20561685055165496</v>
      </c>
      <c r="D4" s="126">
        <v>489</v>
      </c>
      <c r="E4" s="127">
        <f>+D4/$D$28</f>
        <v>0.1840421528039142</v>
      </c>
    </row>
    <row r="5" spans="1:5" ht="19.350000000000001" customHeight="1">
      <c r="A5" s="125" t="s">
        <v>227</v>
      </c>
      <c r="B5" s="126">
        <v>377</v>
      </c>
      <c r="C5" s="127">
        <f t="shared" si="0"/>
        <v>0.12604480106987628</v>
      </c>
      <c r="D5" s="126">
        <v>409</v>
      </c>
      <c r="E5" s="127">
        <f t="shared" ref="E5:E28" si="1">+D5/$D$28</f>
        <v>0.15393300715092209</v>
      </c>
    </row>
    <row r="6" spans="1:5" ht="19.350000000000001" customHeight="1">
      <c r="A6" s="125" t="s">
        <v>237</v>
      </c>
      <c r="B6" s="126">
        <v>359</v>
      </c>
      <c r="C6" s="127">
        <f t="shared" si="0"/>
        <v>0.12002674690738883</v>
      </c>
      <c r="D6" s="126">
        <v>295</v>
      </c>
      <c r="E6" s="127">
        <f t="shared" si="1"/>
        <v>0.11102747459540835</v>
      </c>
    </row>
    <row r="7" spans="1:5" ht="19.350000000000001" customHeight="1">
      <c r="A7" s="125" t="s">
        <v>247</v>
      </c>
      <c r="B7" s="126">
        <v>339</v>
      </c>
      <c r="C7" s="127">
        <f t="shared" si="0"/>
        <v>0.11334002006018054</v>
      </c>
      <c r="D7" s="126">
        <v>434</v>
      </c>
      <c r="E7" s="127">
        <f t="shared" si="1"/>
        <v>0.16334211516748212</v>
      </c>
    </row>
    <row r="8" spans="1:5" ht="19.350000000000001" customHeight="1">
      <c r="A8" s="125" t="s">
        <v>250</v>
      </c>
      <c r="B8" s="126">
        <v>198</v>
      </c>
      <c r="C8" s="127">
        <f t="shared" si="0"/>
        <v>6.6198595787362091E-2</v>
      </c>
      <c r="D8" s="126">
        <v>98</v>
      </c>
      <c r="E8" s="127">
        <f t="shared" si="1"/>
        <v>3.6883703424915315E-2</v>
      </c>
    </row>
    <row r="9" spans="1:5" ht="19.350000000000001" customHeight="1">
      <c r="A9" s="125" t="s">
        <v>228</v>
      </c>
      <c r="B9" s="126">
        <v>187</v>
      </c>
      <c r="C9" s="127">
        <f t="shared" si="0"/>
        <v>6.2520896021397529E-2</v>
      </c>
      <c r="D9" s="126">
        <v>189</v>
      </c>
      <c r="E9" s="127">
        <f t="shared" si="1"/>
        <v>7.1132856605193834E-2</v>
      </c>
    </row>
    <row r="10" spans="1:5" ht="19.350000000000001" customHeight="1">
      <c r="A10" s="125" t="s">
        <v>233</v>
      </c>
      <c r="B10" s="126">
        <v>170</v>
      </c>
      <c r="C10" s="127">
        <f t="shared" si="0"/>
        <v>5.6837178201270482E-2</v>
      </c>
      <c r="D10" s="126">
        <v>124</v>
      </c>
      <c r="E10" s="127">
        <f t="shared" si="1"/>
        <v>4.6669175762137749E-2</v>
      </c>
    </row>
    <row r="11" spans="1:5" ht="19.350000000000001" customHeight="1">
      <c r="A11" s="125" t="s">
        <v>239</v>
      </c>
      <c r="B11" s="126">
        <v>142</v>
      </c>
      <c r="C11" s="127">
        <f t="shared" si="0"/>
        <v>4.7475760615178872E-2</v>
      </c>
      <c r="D11" s="126">
        <v>85</v>
      </c>
      <c r="E11" s="127">
        <f t="shared" si="1"/>
        <v>3.1990967256304105E-2</v>
      </c>
    </row>
    <row r="12" spans="1:5" ht="19.350000000000001" customHeight="1">
      <c r="A12" s="125" t="s">
        <v>226</v>
      </c>
      <c r="B12" s="126">
        <v>128</v>
      </c>
      <c r="C12" s="127">
        <f t="shared" si="0"/>
        <v>4.2795051822133064E-2</v>
      </c>
      <c r="D12" s="126">
        <v>92</v>
      </c>
      <c r="E12" s="127">
        <f t="shared" si="1"/>
        <v>3.4625517500940908E-2</v>
      </c>
    </row>
    <row r="13" spans="1:5" ht="19.350000000000001" customHeight="1">
      <c r="A13" s="125" t="s">
        <v>242</v>
      </c>
      <c r="B13" s="126">
        <v>93</v>
      </c>
      <c r="C13" s="127">
        <f t="shared" si="0"/>
        <v>3.1093279839518557E-2</v>
      </c>
      <c r="D13" s="126">
        <v>53</v>
      </c>
      <c r="E13" s="127">
        <f t="shared" si="1"/>
        <v>1.9947308995107264E-2</v>
      </c>
    </row>
    <row r="14" spans="1:5" ht="19.350000000000001" customHeight="1">
      <c r="A14" s="125" t="s">
        <v>243</v>
      </c>
      <c r="B14" s="126">
        <v>92</v>
      </c>
      <c r="C14" s="127">
        <f t="shared" si="0"/>
        <v>3.0758943497158141E-2</v>
      </c>
      <c r="D14" s="126">
        <v>49</v>
      </c>
      <c r="E14" s="127">
        <f t="shared" si="1"/>
        <v>1.8441851712457658E-2</v>
      </c>
    </row>
    <row r="15" spans="1:5" ht="19.350000000000001" customHeight="1">
      <c r="A15" s="125" t="s">
        <v>246</v>
      </c>
      <c r="B15" s="126">
        <v>64</v>
      </c>
      <c r="C15" s="127">
        <f t="shared" si="0"/>
        <v>2.1397525911066532E-2</v>
      </c>
      <c r="D15" s="126">
        <v>64</v>
      </c>
      <c r="E15" s="127">
        <f t="shared" si="1"/>
        <v>2.4087316522393678E-2</v>
      </c>
    </row>
    <row r="16" spans="1:5" ht="19.350000000000001" customHeight="1">
      <c r="A16" s="125" t="s">
        <v>231</v>
      </c>
      <c r="B16" s="126">
        <v>63</v>
      </c>
      <c r="C16" s="127">
        <f t="shared" si="0"/>
        <v>2.106318956870612E-2</v>
      </c>
      <c r="D16" s="126">
        <v>112</v>
      </c>
      <c r="E16" s="127">
        <f t="shared" si="1"/>
        <v>4.2152803914188935E-2</v>
      </c>
    </row>
    <row r="17" spans="1:5" ht="19.350000000000001" customHeight="1">
      <c r="A17" s="125" t="s">
        <v>267</v>
      </c>
      <c r="B17" s="126">
        <v>43</v>
      </c>
      <c r="C17" s="127">
        <f t="shared" si="0"/>
        <v>1.4376462721497826E-2</v>
      </c>
      <c r="D17" s="126">
        <v>14</v>
      </c>
      <c r="E17" s="127">
        <f t="shared" si="1"/>
        <v>5.2691004892736169E-3</v>
      </c>
    </row>
    <row r="18" spans="1:5" ht="19.350000000000001" customHeight="1">
      <c r="A18" s="125" t="s">
        <v>238</v>
      </c>
      <c r="B18" s="126">
        <v>35</v>
      </c>
      <c r="C18" s="127">
        <f t="shared" si="0"/>
        <v>1.170177198261451E-2</v>
      </c>
      <c r="D18" s="126">
        <v>11</v>
      </c>
      <c r="E18" s="127">
        <f t="shared" si="1"/>
        <v>4.1400075272864136E-3</v>
      </c>
    </row>
    <row r="19" spans="1:5" ht="19.350000000000001" customHeight="1">
      <c r="A19" s="125" t="s">
        <v>234</v>
      </c>
      <c r="B19" s="126">
        <v>33</v>
      </c>
      <c r="C19" s="127">
        <f t="shared" si="0"/>
        <v>1.1033099297893681E-2</v>
      </c>
      <c r="D19" s="126">
        <v>33</v>
      </c>
      <c r="E19" s="127">
        <f t="shared" si="1"/>
        <v>1.2420022581859239E-2</v>
      </c>
    </row>
    <row r="20" spans="1:5" ht="19.350000000000001" customHeight="1">
      <c r="A20" s="125" t="s">
        <v>232</v>
      </c>
      <c r="B20" s="126">
        <v>28</v>
      </c>
      <c r="C20" s="127">
        <f t="shared" si="0"/>
        <v>9.3614175860916079E-3</v>
      </c>
      <c r="D20" s="126">
        <v>64</v>
      </c>
      <c r="E20" s="127">
        <f t="shared" si="1"/>
        <v>2.4087316522393678E-2</v>
      </c>
    </row>
    <row r="21" spans="1:5" ht="19.350000000000001" customHeight="1">
      <c r="A21" s="125" t="s">
        <v>236</v>
      </c>
      <c r="B21" s="126">
        <v>8</v>
      </c>
      <c r="C21" s="127">
        <f t="shared" si="0"/>
        <v>2.6746907388833165E-3</v>
      </c>
      <c r="D21" s="126">
        <v>19</v>
      </c>
      <c r="E21" s="127">
        <f t="shared" si="1"/>
        <v>7.1509220925856229E-3</v>
      </c>
    </row>
    <row r="22" spans="1:5" ht="19.350000000000001" customHeight="1">
      <c r="A22" s="125" t="s">
        <v>240</v>
      </c>
      <c r="B22" s="126">
        <v>5</v>
      </c>
      <c r="C22" s="127">
        <f t="shared" si="0"/>
        <v>1.671681711802073E-3</v>
      </c>
      <c r="D22" s="126">
        <v>8</v>
      </c>
      <c r="E22" s="127">
        <f t="shared" si="1"/>
        <v>3.0109145652992097E-3</v>
      </c>
    </row>
    <row r="23" spans="1:5" ht="19.350000000000001" customHeight="1">
      <c r="A23" s="125" t="s">
        <v>229</v>
      </c>
      <c r="B23" s="126">
        <v>5</v>
      </c>
      <c r="C23" s="127">
        <f t="shared" si="0"/>
        <v>1.671681711802073E-3</v>
      </c>
      <c r="D23" s="126">
        <v>1</v>
      </c>
      <c r="E23" s="127">
        <f t="shared" si="1"/>
        <v>3.7636432066240122E-4</v>
      </c>
    </row>
    <row r="24" spans="1:5" ht="19.350000000000001" customHeight="1">
      <c r="A24" s="125" t="s">
        <v>245</v>
      </c>
      <c r="B24" s="126">
        <v>4</v>
      </c>
      <c r="C24" s="127">
        <f t="shared" si="0"/>
        <v>1.3373453694416582E-3</v>
      </c>
      <c r="D24" s="126">
        <v>4</v>
      </c>
      <c r="E24" s="127">
        <f t="shared" si="1"/>
        <v>1.5054572826496049E-3</v>
      </c>
    </row>
    <row r="25" spans="1:5" ht="19.350000000000001" customHeight="1">
      <c r="A25" s="125" t="s">
        <v>268</v>
      </c>
      <c r="B25" s="126">
        <v>3</v>
      </c>
      <c r="C25" s="127">
        <f t="shared" si="0"/>
        <v>1.0030090270812437E-3</v>
      </c>
      <c r="D25" s="126">
        <v>4</v>
      </c>
      <c r="E25" s="127">
        <f t="shared" si="1"/>
        <v>1.5054572826496049E-3</v>
      </c>
    </row>
    <row r="26" spans="1:5" ht="19.350000000000001" customHeight="1">
      <c r="A26" s="125" t="s">
        <v>249</v>
      </c>
      <c r="B26" s="126">
        <v>0</v>
      </c>
      <c r="C26" s="127">
        <f t="shared" si="0"/>
        <v>0</v>
      </c>
      <c r="D26" s="126">
        <v>0</v>
      </c>
      <c r="E26" s="127">
        <f t="shared" si="1"/>
        <v>0</v>
      </c>
    </row>
    <row r="27" spans="1:5" ht="19.350000000000001" customHeight="1">
      <c r="A27" s="125" t="s">
        <v>251</v>
      </c>
      <c r="B27" s="126"/>
      <c r="C27" s="127"/>
      <c r="D27" s="126">
        <v>6</v>
      </c>
      <c r="E27" s="127">
        <f t="shared" si="1"/>
        <v>2.2581859239744072E-3</v>
      </c>
    </row>
    <row r="28" spans="1:5" ht="19.350000000000001" customHeight="1">
      <c r="A28" s="128" t="s">
        <v>142</v>
      </c>
      <c r="B28" s="123">
        <f>+SUM(B4:B26)</f>
        <v>2991</v>
      </c>
      <c r="C28" s="129">
        <f>+B28/$B$28</f>
        <v>1</v>
      </c>
      <c r="D28" s="123">
        <f>+SUM(D4:D27)</f>
        <v>2657</v>
      </c>
      <c r="E28" s="129">
        <f t="shared" si="1"/>
        <v>1</v>
      </c>
    </row>
    <row r="29" spans="1:5" ht="19.350000000000001" customHeight="1">
      <c r="A29" s="10" t="s">
        <v>8</v>
      </c>
    </row>
    <row r="1048576" ht="12.75" customHeight="1"/>
  </sheetData>
  <mergeCells count="2">
    <mergeCell ref="B2:C2"/>
    <mergeCell ref="D2:E2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MF9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20.42578125" style="10" customWidth="1"/>
    <col min="2" max="2" width="46.140625" style="10" customWidth="1"/>
    <col min="3" max="5" width="11.42578125" style="10" customWidth="1"/>
    <col min="6" max="6" width="12" style="10"/>
    <col min="7" max="7" width="14.28515625" style="10" customWidth="1"/>
    <col min="8" max="1020" width="12" style="10"/>
    <col min="1021" max="1023" width="12.85546875" customWidth="1"/>
  </cols>
  <sheetData>
    <row r="1" spans="1:8">
      <c r="A1" s="39" t="s">
        <v>464</v>
      </c>
      <c r="C1" s="130"/>
    </row>
    <row r="2" spans="1:8">
      <c r="A2" s="39"/>
      <c r="C2" s="130"/>
    </row>
    <row r="3" spans="1:8" ht="33.6" customHeight="1">
      <c r="A3" s="73" t="s">
        <v>269</v>
      </c>
      <c r="B3" s="73" t="s">
        <v>270</v>
      </c>
      <c r="C3" s="73" t="s">
        <v>64</v>
      </c>
      <c r="D3" s="73" t="s">
        <v>65</v>
      </c>
      <c r="E3" s="73" t="s">
        <v>66</v>
      </c>
      <c r="F3" s="73" t="s">
        <v>67</v>
      </c>
      <c r="G3" s="73" t="s">
        <v>68</v>
      </c>
    </row>
    <row r="4" spans="1:8" ht="53.45" customHeight="1">
      <c r="A4" s="125" t="s">
        <v>271</v>
      </c>
      <c r="B4" s="126" t="s">
        <v>272</v>
      </c>
      <c r="C4" s="115">
        <v>6754</v>
      </c>
      <c r="D4" s="115">
        <v>9996</v>
      </c>
      <c r="E4" s="115">
        <v>11313</v>
      </c>
      <c r="F4" s="115">
        <v>13357</v>
      </c>
      <c r="G4" s="115">
        <f>12684+161</f>
        <v>12845</v>
      </c>
      <c r="H4" s="26"/>
    </row>
    <row r="5" spans="1:8" ht="48.6" customHeight="1">
      <c r="A5" s="125" t="s">
        <v>273</v>
      </c>
      <c r="B5" s="126" t="s">
        <v>274</v>
      </c>
      <c r="C5" s="115">
        <v>1370</v>
      </c>
      <c r="D5" s="115">
        <v>1156</v>
      </c>
      <c r="E5" s="115">
        <v>2053</v>
      </c>
      <c r="F5" s="115">
        <v>1301</v>
      </c>
      <c r="G5" s="115">
        <v>1351</v>
      </c>
      <c r="H5" s="26"/>
    </row>
    <row r="6" spans="1:8" ht="54.75" customHeight="1">
      <c r="A6" s="125" t="s">
        <v>275</v>
      </c>
      <c r="B6" s="126" t="s">
        <v>276</v>
      </c>
      <c r="C6" s="115">
        <v>2319</v>
      </c>
      <c r="D6" s="115">
        <v>1096</v>
      </c>
      <c r="E6" s="115">
        <v>338</v>
      </c>
      <c r="F6" s="115">
        <v>2047</v>
      </c>
      <c r="G6" s="115">
        <f>2913+185</f>
        <v>3098</v>
      </c>
      <c r="H6" s="26"/>
    </row>
    <row r="7" spans="1:8" ht="51">
      <c r="A7" s="125" t="s">
        <v>277</v>
      </c>
      <c r="B7" s="126" t="s">
        <v>278</v>
      </c>
      <c r="C7" s="115">
        <v>794</v>
      </c>
      <c r="D7" s="115">
        <v>1068</v>
      </c>
      <c r="E7" s="115">
        <v>736</v>
      </c>
      <c r="F7" s="115">
        <v>522</v>
      </c>
      <c r="G7" s="115">
        <v>1023</v>
      </c>
      <c r="H7" s="26"/>
    </row>
    <row r="8" spans="1:8">
      <c r="A8" s="73" t="s">
        <v>142</v>
      </c>
      <c r="B8" s="73"/>
      <c r="C8" s="114">
        <f t="shared" ref="C8:G8" si="0">SUM(C4:C7)</f>
        <v>11237</v>
      </c>
      <c r="D8" s="114">
        <f t="shared" si="0"/>
        <v>13316</v>
      </c>
      <c r="E8" s="114">
        <f t="shared" si="0"/>
        <v>14440</v>
      </c>
      <c r="F8" s="114">
        <f t="shared" si="0"/>
        <v>17227</v>
      </c>
      <c r="G8" s="114">
        <f t="shared" si="0"/>
        <v>18317</v>
      </c>
    </row>
    <row r="9" spans="1:8">
      <c r="A9" s="10" t="s">
        <v>8</v>
      </c>
      <c r="F9" s="131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AMI34"/>
  <sheetViews>
    <sheetView showGridLines="0" zoomScale="120" zoomScaleNormal="120" workbookViewId="0">
      <selection activeCell="K37" sqref="K37"/>
    </sheetView>
  </sheetViews>
  <sheetFormatPr baseColWidth="10" defaultColWidth="12" defaultRowHeight="12.75"/>
  <cols>
    <col min="1" max="1" width="28.42578125" style="10" customWidth="1"/>
    <col min="2" max="6" width="12.7109375" style="10" customWidth="1"/>
    <col min="7" max="1023" width="12" style="10"/>
    <col min="1024" max="1024" width="12.85546875" customWidth="1"/>
  </cols>
  <sheetData>
    <row r="1" spans="1:1023">
      <c r="A1" s="39" t="s">
        <v>279</v>
      </c>
    </row>
    <row r="2" spans="1:1023">
      <c r="A2" s="45"/>
    </row>
    <row r="3" spans="1:1023" ht="25.5">
      <c r="A3" s="117"/>
      <c r="B3" s="117" t="s">
        <v>280</v>
      </c>
      <c r="C3" s="117" t="s">
        <v>281</v>
      </c>
      <c r="D3" s="117" t="s">
        <v>282</v>
      </c>
      <c r="E3" s="117" t="s">
        <v>283</v>
      </c>
      <c r="F3" s="117" t="s">
        <v>142</v>
      </c>
      <c r="AME3"/>
      <c r="AMF3"/>
      <c r="AMG3"/>
      <c r="AMH3"/>
      <c r="AMI3"/>
    </row>
    <row r="4" spans="1:1023">
      <c r="A4" s="125" t="s">
        <v>284</v>
      </c>
      <c r="B4" s="127">
        <v>0.8337</v>
      </c>
      <c r="C4" s="127">
        <v>4.8599999999999997E-2</v>
      </c>
      <c r="D4" s="127">
        <v>0.105</v>
      </c>
      <c r="E4" s="127">
        <v>1.26E-2</v>
      </c>
      <c r="F4" s="132">
        <v>1</v>
      </c>
      <c r="AME4"/>
      <c r="AMF4"/>
      <c r="AMG4"/>
      <c r="AMH4"/>
      <c r="AMI4"/>
    </row>
    <row r="5" spans="1:1023">
      <c r="A5" s="125" t="s">
        <v>285</v>
      </c>
      <c r="B5" s="127">
        <v>0.70850000000000002</v>
      </c>
      <c r="C5" s="127">
        <v>7.3099999999999998E-2</v>
      </c>
      <c r="D5" s="127">
        <v>0.20430000000000001</v>
      </c>
      <c r="E5" s="127">
        <v>1.41E-2</v>
      </c>
      <c r="F5" s="132">
        <v>1</v>
      </c>
      <c r="AME5"/>
      <c r="AMF5"/>
      <c r="AMG5"/>
      <c r="AMH5"/>
      <c r="AMI5"/>
    </row>
    <row r="6" spans="1:1023">
      <c r="A6" s="125" t="s">
        <v>286</v>
      </c>
      <c r="B6" s="127">
        <v>0.84009999999999996</v>
      </c>
      <c r="C6" s="127">
        <v>8.0699999999999994E-2</v>
      </c>
      <c r="D6" s="127">
        <v>7.3300000000000004E-2</v>
      </c>
      <c r="E6" s="127">
        <v>5.8999999999999999E-3</v>
      </c>
      <c r="F6" s="132">
        <v>1</v>
      </c>
      <c r="AME6"/>
      <c r="AMF6"/>
      <c r="AMG6"/>
      <c r="AMH6"/>
      <c r="AMI6"/>
    </row>
    <row r="7" spans="1:1023">
      <c r="A7" s="125" t="s">
        <v>277</v>
      </c>
      <c r="B7" s="127">
        <v>0.95699999999999996</v>
      </c>
      <c r="C7" s="127">
        <v>8.8000000000000005E-3</v>
      </c>
      <c r="D7" s="127">
        <v>3.32E-2</v>
      </c>
      <c r="E7" s="127">
        <v>1E-3</v>
      </c>
      <c r="F7" s="132">
        <v>1</v>
      </c>
      <c r="AME7"/>
      <c r="AMF7"/>
      <c r="AMG7"/>
      <c r="AMH7"/>
      <c r="AMI7"/>
    </row>
    <row r="8" spans="1:1023">
      <c r="A8" s="117" t="s">
        <v>142</v>
      </c>
      <c r="B8" s="133">
        <v>0.81269999999999998</v>
      </c>
      <c r="C8" s="133">
        <v>5.5399999999999998E-2</v>
      </c>
      <c r="D8" s="133">
        <v>0.1195</v>
      </c>
      <c r="E8" s="133">
        <v>1.23E-2</v>
      </c>
      <c r="F8" s="134">
        <v>1</v>
      </c>
    </row>
    <row r="9" spans="1:1023">
      <c r="A9" s="10" t="s">
        <v>8</v>
      </c>
      <c r="B9"/>
      <c r="C9"/>
      <c r="D9"/>
      <c r="E9"/>
      <c r="F9"/>
    </row>
    <row r="10" spans="1:1023">
      <c r="A10"/>
      <c r="B10"/>
      <c r="C10"/>
      <c r="D10"/>
      <c r="E10"/>
      <c r="F10"/>
    </row>
    <row r="11" spans="1:1023">
      <c r="A11"/>
      <c r="B11"/>
      <c r="C11"/>
      <c r="D11"/>
      <c r="E11"/>
      <c r="F11"/>
    </row>
    <row r="13" spans="1:1023">
      <c r="A13"/>
      <c r="B13" s="39" t="s">
        <v>287</v>
      </c>
    </row>
    <row r="25" spans="2:17">
      <c r="Q25" s="10" t="s">
        <v>9</v>
      </c>
    </row>
    <row r="31" spans="2:17">
      <c r="B31"/>
    </row>
    <row r="32" spans="2:17">
      <c r="B32" s="10" t="s">
        <v>8</v>
      </c>
    </row>
    <row r="34" spans="1:1">
      <c r="A34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MJ29"/>
  <sheetViews>
    <sheetView showGridLines="0" zoomScale="120" zoomScaleNormal="120" workbookViewId="0">
      <selection activeCell="I25" sqref="I25"/>
    </sheetView>
  </sheetViews>
  <sheetFormatPr baseColWidth="10" defaultColWidth="12" defaultRowHeight="12.75"/>
  <cols>
    <col min="1" max="1" width="12.7109375" style="10" customWidth="1"/>
    <col min="2" max="2" width="33.28515625" style="10" customWidth="1"/>
    <col min="3" max="5" width="12.7109375" style="10" customWidth="1"/>
    <col min="6" max="9" width="12" style="10"/>
    <col min="10" max="10" width="55.85546875" style="10" customWidth="1"/>
    <col min="11" max="1024" width="12" style="10"/>
  </cols>
  <sheetData>
    <row r="1" spans="1:14">
      <c r="A1" s="45" t="s">
        <v>465</v>
      </c>
    </row>
    <row r="3" spans="1:14">
      <c r="K3"/>
    </row>
    <row r="4" spans="1:14" ht="41.65" customHeight="1">
      <c r="A4" s="73" t="s">
        <v>288</v>
      </c>
      <c r="B4" s="73" t="s">
        <v>289</v>
      </c>
      <c r="C4" s="73" t="s">
        <v>290</v>
      </c>
      <c r="D4" s="73" t="s">
        <v>291</v>
      </c>
      <c r="E4" s="73" t="s">
        <v>142</v>
      </c>
      <c r="G4"/>
      <c r="H4"/>
      <c r="I4"/>
      <c r="J4"/>
      <c r="K4"/>
      <c r="L4"/>
      <c r="M4"/>
      <c r="N4"/>
    </row>
    <row r="5" spans="1:14" ht="14.65" customHeight="1">
      <c r="A5" s="214" t="s">
        <v>292</v>
      </c>
      <c r="B5" s="135" t="s">
        <v>226</v>
      </c>
      <c r="C5" s="115">
        <v>111</v>
      </c>
      <c r="D5" s="115">
        <v>231</v>
      </c>
      <c r="E5" s="115">
        <v>342</v>
      </c>
      <c r="F5" s="26"/>
      <c r="G5" s="136"/>
      <c r="H5"/>
      <c r="I5"/>
      <c r="J5"/>
      <c r="K5"/>
      <c r="L5"/>
      <c r="M5"/>
      <c r="N5"/>
    </row>
    <row r="6" spans="1:14">
      <c r="A6" s="214"/>
      <c r="B6" s="135" t="s">
        <v>227</v>
      </c>
      <c r="C6" s="115">
        <v>2053</v>
      </c>
      <c r="D6" s="115">
        <v>438</v>
      </c>
      <c r="E6" s="115">
        <v>2491</v>
      </c>
      <c r="F6" s="26"/>
      <c r="G6" s="136"/>
      <c r="H6"/>
      <c r="I6"/>
      <c r="J6"/>
      <c r="K6"/>
      <c r="L6"/>
      <c r="M6"/>
      <c r="N6"/>
    </row>
    <row r="7" spans="1:14">
      <c r="A7" s="214"/>
      <c r="B7" s="135" t="s">
        <v>228</v>
      </c>
      <c r="C7" s="115">
        <v>103</v>
      </c>
      <c r="D7" s="115">
        <v>272</v>
      </c>
      <c r="E7" s="115">
        <v>375</v>
      </c>
      <c r="F7" s="26"/>
      <c r="G7" s="136"/>
      <c r="H7"/>
      <c r="I7"/>
      <c r="J7"/>
      <c r="K7"/>
      <c r="L7"/>
      <c r="M7"/>
      <c r="N7"/>
    </row>
    <row r="8" spans="1:14">
      <c r="A8" s="214"/>
      <c r="B8" s="135" t="s">
        <v>229</v>
      </c>
      <c r="C8" s="115">
        <v>6</v>
      </c>
      <c r="D8" s="115">
        <v>9</v>
      </c>
      <c r="E8" s="115">
        <v>15</v>
      </c>
      <c r="F8" s="26"/>
      <c r="G8" s="136"/>
      <c r="H8"/>
      <c r="I8"/>
      <c r="J8"/>
      <c r="K8"/>
      <c r="L8"/>
      <c r="M8"/>
      <c r="N8"/>
    </row>
    <row r="9" spans="1:14">
      <c r="A9" s="214"/>
      <c r="B9" s="135" t="s">
        <v>231</v>
      </c>
      <c r="C9" s="115">
        <v>224</v>
      </c>
      <c r="D9" s="115">
        <v>167</v>
      </c>
      <c r="E9" s="115">
        <v>391</v>
      </c>
      <c r="F9" s="26"/>
      <c r="G9" s="136"/>
      <c r="H9"/>
      <c r="I9"/>
      <c r="J9"/>
      <c r="K9"/>
      <c r="L9"/>
      <c r="M9"/>
      <c r="N9"/>
    </row>
    <row r="10" spans="1:14">
      <c r="A10" s="214"/>
      <c r="B10" s="135" t="s">
        <v>232</v>
      </c>
      <c r="C10" s="115">
        <v>35</v>
      </c>
      <c r="D10" s="115">
        <v>412</v>
      </c>
      <c r="E10" s="115">
        <v>447</v>
      </c>
      <c r="F10" s="26"/>
      <c r="G10" s="136"/>
      <c r="H10"/>
      <c r="I10"/>
      <c r="J10"/>
      <c r="K10"/>
      <c r="L10"/>
      <c r="M10"/>
      <c r="N10"/>
    </row>
    <row r="11" spans="1:14">
      <c r="A11" s="214"/>
      <c r="B11" s="135" t="s">
        <v>233</v>
      </c>
      <c r="C11" s="115">
        <v>24</v>
      </c>
      <c r="D11" s="115">
        <v>322</v>
      </c>
      <c r="E11" s="115">
        <v>346</v>
      </c>
      <c r="F11" s="26"/>
      <c r="G11" s="136"/>
      <c r="H11"/>
      <c r="I11"/>
      <c r="J11"/>
      <c r="K11"/>
      <c r="L11"/>
      <c r="M11"/>
      <c r="N11"/>
    </row>
    <row r="12" spans="1:14">
      <c r="A12" s="214"/>
      <c r="B12" s="135" t="s">
        <v>234</v>
      </c>
      <c r="C12" s="115">
        <v>16</v>
      </c>
      <c r="D12" s="115">
        <v>140</v>
      </c>
      <c r="E12" s="115">
        <v>156</v>
      </c>
      <c r="F12" s="26"/>
      <c r="G12" s="136"/>
      <c r="H12"/>
      <c r="I12"/>
      <c r="J12"/>
      <c r="K12"/>
      <c r="L12"/>
      <c r="M12"/>
      <c r="N12"/>
    </row>
    <row r="13" spans="1:14">
      <c r="A13" s="214"/>
      <c r="B13" s="135" t="s">
        <v>235</v>
      </c>
      <c r="C13" s="115"/>
      <c r="D13" s="115">
        <v>8</v>
      </c>
      <c r="E13" s="115">
        <v>8</v>
      </c>
      <c r="F13" s="26"/>
      <c r="G13" s="136"/>
      <c r="H13"/>
      <c r="I13"/>
      <c r="J13"/>
      <c r="K13"/>
      <c r="L13"/>
      <c r="M13"/>
      <c r="N13"/>
    </row>
    <row r="14" spans="1:14">
      <c r="A14" s="214"/>
      <c r="B14" s="135" t="s">
        <v>293</v>
      </c>
      <c r="C14" s="115">
        <v>154</v>
      </c>
      <c r="D14" s="115">
        <v>246</v>
      </c>
      <c r="E14" s="115">
        <v>400</v>
      </c>
      <c r="F14" s="26"/>
      <c r="G14" s="136"/>
      <c r="H14"/>
      <c r="I14"/>
      <c r="J14"/>
      <c r="K14"/>
      <c r="L14"/>
      <c r="M14"/>
      <c r="N14"/>
    </row>
    <row r="15" spans="1:14">
      <c r="A15" s="214"/>
      <c r="B15" s="135" t="s">
        <v>237</v>
      </c>
      <c r="C15" s="115">
        <v>1088</v>
      </c>
      <c r="D15" s="115">
        <v>843</v>
      </c>
      <c r="E15" s="115">
        <v>1931</v>
      </c>
      <c r="F15" s="26"/>
      <c r="G15" s="136"/>
      <c r="H15"/>
      <c r="I15"/>
      <c r="J15"/>
      <c r="K15"/>
      <c r="L15"/>
      <c r="M15"/>
      <c r="N15"/>
    </row>
    <row r="16" spans="1:14">
      <c r="A16" s="214"/>
      <c r="B16" s="135" t="s">
        <v>239</v>
      </c>
      <c r="C16" s="115">
        <v>583</v>
      </c>
      <c r="D16" s="115">
        <v>227</v>
      </c>
      <c r="E16" s="115">
        <v>810</v>
      </c>
      <c r="F16" s="26"/>
      <c r="G16" s="136"/>
      <c r="H16"/>
      <c r="I16"/>
      <c r="J16"/>
      <c r="K16"/>
      <c r="L16"/>
      <c r="M16"/>
      <c r="N16"/>
    </row>
    <row r="17" spans="1:14">
      <c r="A17" s="214"/>
      <c r="B17" s="135" t="s">
        <v>238</v>
      </c>
      <c r="C17" s="115">
        <v>57</v>
      </c>
      <c r="D17" s="115">
        <v>60</v>
      </c>
      <c r="E17" s="115">
        <v>117</v>
      </c>
      <c r="F17" s="26"/>
      <c r="G17" s="136"/>
      <c r="H17"/>
      <c r="I17"/>
      <c r="J17"/>
      <c r="K17"/>
      <c r="L17"/>
      <c r="M17"/>
      <c r="N17"/>
    </row>
    <row r="18" spans="1:14">
      <c r="A18" s="214"/>
      <c r="B18" s="135" t="s">
        <v>240</v>
      </c>
      <c r="C18" s="115">
        <v>22</v>
      </c>
      <c r="D18" s="115">
        <v>90</v>
      </c>
      <c r="E18" s="115">
        <v>112</v>
      </c>
      <c r="F18" s="26"/>
      <c r="G18" s="136"/>
      <c r="H18"/>
      <c r="I18"/>
      <c r="J18"/>
      <c r="K18"/>
      <c r="L18"/>
      <c r="M18"/>
      <c r="N18"/>
    </row>
    <row r="19" spans="1:14">
      <c r="A19" s="214"/>
      <c r="B19" s="135" t="s">
        <v>241</v>
      </c>
      <c r="C19" s="115">
        <v>1</v>
      </c>
      <c r="D19" s="115">
        <v>12</v>
      </c>
      <c r="E19" s="115">
        <v>13</v>
      </c>
      <c r="F19" s="26"/>
      <c r="G19" s="136"/>
      <c r="H19"/>
      <c r="I19"/>
      <c r="J19"/>
      <c r="K19"/>
      <c r="L19"/>
      <c r="M19"/>
      <c r="N19"/>
    </row>
    <row r="20" spans="1:14">
      <c r="A20" s="214"/>
      <c r="B20" s="135" t="s">
        <v>242</v>
      </c>
      <c r="C20" s="115">
        <v>343</v>
      </c>
      <c r="D20" s="115">
        <v>513</v>
      </c>
      <c r="E20" s="115">
        <v>856</v>
      </c>
      <c r="F20" s="26"/>
      <c r="G20" s="136"/>
      <c r="H20"/>
      <c r="I20"/>
      <c r="J20"/>
      <c r="K20"/>
      <c r="L20"/>
      <c r="M20"/>
      <c r="N20"/>
    </row>
    <row r="21" spans="1:14">
      <c r="A21" s="214"/>
      <c r="B21" s="135" t="s">
        <v>243</v>
      </c>
      <c r="C21" s="115"/>
      <c r="D21" s="115">
        <v>103</v>
      </c>
      <c r="E21" s="115">
        <v>103</v>
      </c>
      <c r="F21" s="26"/>
      <c r="G21" s="136"/>
      <c r="H21"/>
      <c r="I21"/>
      <c r="J21"/>
      <c r="K21"/>
      <c r="L21"/>
      <c r="M21"/>
      <c r="N21"/>
    </row>
    <row r="22" spans="1:14">
      <c r="A22" s="214"/>
      <c r="B22" s="135" t="s">
        <v>244</v>
      </c>
      <c r="C22" s="115">
        <v>71</v>
      </c>
      <c r="D22" s="115">
        <v>154</v>
      </c>
      <c r="E22" s="115">
        <v>225</v>
      </c>
      <c r="F22" s="26"/>
      <c r="G22" s="136"/>
      <c r="H22"/>
      <c r="I22"/>
      <c r="J22"/>
      <c r="K22"/>
      <c r="L22"/>
      <c r="M22"/>
      <c r="N22"/>
    </row>
    <row r="23" spans="1:14">
      <c r="A23" s="214"/>
      <c r="B23" s="135" t="s">
        <v>246</v>
      </c>
      <c r="C23" s="115">
        <v>62</v>
      </c>
      <c r="D23" s="115">
        <v>62</v>
      </c>
      <c r="E23" s="115">
        <v>124</v>
      </c>
      <c r="F23" s="26"/>
      <c r="G23" s="136"/>
      <c r="H23"/>
      <c r="I23"/>
      <c r="J23"/>
      <c r="K23"/>
      <c r="L23"/>
      <c r="M23"/>
      <c r="N23"/>
    </row>
    <row r="24" spans="1:14">
      <c r="A24" s="214"/>
      <c r="B24" s="135" t="s">
        <v>247</v>
      </c>
      <c r="C24" s="115">
        <v>185</v>
      </c>
      <c r="D24" s="115">
        <v>424</v>
      </c>
      <c r="E24" s="115">
        <v>609</v>
      </c>
      <c r="F24" s="26"/>
      <c r="G24" s="136"/>
      <c r="H24"/>
      <c r="I24"/>
      <c r="J24"/>
      <c r="K24"/>
      <c r="L24"/>
      <c r="M24"/>
      <c r="N24"/>
    </row>
    <row r="25" spans="1:14" ht="25.5">
      <c r="A25" s="214"/>
      <c r="B25" s="135" t="s">
        <v>248</v>
      </c>
      <c r="C25" s="115">
        <v>1860</v>
      </c>
      <c r="D25" s="115">
        <v>594</v>
      </c>
      <c r="E25" s="115">
        <v>2454</v>
      </c>
      <c r="F25" s="26"/>
      <c r="G25" s="136"/>
      <c r="H25"/>
      <c r="I25"/>
      <c r="J25"/>
      <c r="K25"/>
      <c r="L25"/>
      <c r="M25"/>
      <c r="N25"/>
    </row>
    <row r="26" spans="1:14" ht="25.5">
      <c r="A26" s="214"/>
      <c r="B26" s="135" t="s">
        <v>250</v>
      </c>
      <c r="C26" s="115">
        <v>53</v>
      </c>
      <c r="D26" s="115">
        <v>306</v>
      </c>
      <c r="E26" s="115">
        <v>359</v>
      </c>
      <c r="F26" s="26"/>
      <c r="G26" s="136"/>
      <c r="H26"/>
      <c r="I26"/>
      <c r="J26"/>
      <c r="K26"/>
      <c r="L26"/>
      <c r="M26"/>
      <c r="N26"/>
    </row>
    <row r="27" spans="1:14">
      <c r="A27" s="73" t="s">
        <v>142</v>
      </c>
      <c r="B27" s="73"/>
      <c r="C27" s="114">
        <v>7051</v>
      </c>
      <c r="D27" s="114">
        <v>5633</v>
      </c>
      <c r="E27" s="114">
        <v>12684</v>
      </c>
      <c r="F27" s="26"/>
      <c r="G27" s="136"/>
      <c r="H27"/>
      <c r="I27"/>
      <c r="J27"/>
      <c r="K27"/>
      <c r="L27"/>
      <c r="M27"/>
      <c r="N27"/>
    </row>
    <row r="28" spans="1:14">
      <c r="A28"/>
      <c r="C28" s="26"/>
      <c r="D28" s="26"/>
    </row>
    <row r="29" spans="1:14">
      <c r="A29" s="10" t="s">
        <v>8</v>
      </c>
    </row>
  </sheetData>
  <mergeCells count="1">
    <mergeCell ref="A5:A26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MJ1048576"/>
  <sheetViews>
    <sheetView showGridLines="0" zoomScale="120" zoomScaleNormal="120" workbookViewId="0">
      <selection activeCell="B19" sqref="B19"/>
    </sheetView>
  </sheetViews>
  <sheetFormatPr baseColWidth="10" defaultColWidth="12" defaultRowHeight="12"/>
  <cols>
    <col min="1" max="1" width="12.7109375" style="7" customWidth="1"/>
    <col min="2" max="2" width="40.5703125" style="7" customWidth="1"/>
    <col min="3" max="5" width="12.7109375" style="7" customWidth="1"/>
    <col min="6" max="1024" width="12" style="7"/>
  </cols>
  <sheetData>
    <row r="1" spans="1:7" ht="19.350000000000001" customHeight="1">
      <c r="A1" s="39" t="s">
        <v>466</v>
      </c>
    </row>
    <row r="2" spans="1:7" ht="19.350000000000001" customHeight="1">
      <c r="A2" s="45"/>
    </row>
    <row r="3" spans="1:7" ht="45">
      <c r="A3" s="104" t="s">
        <v>294</v>
      </c>
      <c r="B3" s="104" t="s">
        <v>289</v>
      </c>
      <c r="C3" s="104" t="s">
        <v>290</v>
      </c>
      <c r="D3" s="104" t="s">
        <v>291</v>
      </c>
      <c r="E3" s="104" t="s">
        <v>142</v>
      </c>
    </row>
    <row r="4" spans="1:7" ht="19.350000000000001" customHeight="1">
      <c r="A4" s="215" t="s">
        <v>273</v>
      </c>
      <c r="B4" s="137" t="s">
        <v>227</v>
      </c>
      <c r="C4" s="138">
        <v>41</v>
      </c>
      <c r="D4" s="138">
        <v>31</v>
      </c>
      <c r="E4" s="138">
        <v>72</v>
      </c>
      <c r="F4" s="56"/>
      <c r="G4" s="56"/>
    </row>
    <row r="5" spans="1:7" ht="19.350000000000001" customHeight="1">
      <c r="A5" s="215"/>
      <c r="B5" s="137" t="s">
        <v>228</v>
      </c>
      <c r="C5" s="138">
        <v>8</v>
      </c>
      <c r="D5" s="138">
        <v>58</v>
      </c>
      <c r="E5" s="138">
        <v>66</v>
      </c>
      <c r="F5" s="56"/>
      <c r="G5" s="56"/>
    </row>
    <row r="6" spans="1:7" ht="19.350000000000001" customHeight="1">
      <c r="A6" s="215"/>
      <c r="B6" s="137" t="s">
        <v>233</v>
      </c>
      <c r="C6" s="138">
        <v>7</v>
      </c>
      <c r="D6" s="138">
        <v>150</v>
      </c>
      <c r="E6" s="138">
        <v>157</v>
      </c>
      <c r="F6" s="56"/>
      <c r="G6" s="56"/>
    </row>
    <row r="7" spans="1:7" ht="19.350000000000001" customHeight="1">
      <c r="A7" s="215"/>
      <c r="B7" s="137" t="s">
        <v>235</v>
      </c>
      <c r="C7" s="138"/>
      <c r="D7" s="138">
        <v>112</v>
      </c>
      <c r="E7" s="138">
        <v>112</v>
      </c>
      <c r="F7" s="56"/>
      <c r="G7" s="56"/>
    </row>
    <row r="8" spans="1:7" ht="19.350000000000001" customHeight="1">
      <c r="A8" s="215"/>
      <c r="B8" s="137" t="s">
        <v>293</v>
      </c>
      <c r="C8" s="138">
        <v>33</v>
      </c>
      <c r="D8" s="138">
        <v>7</v>
      </c>
      <c r="E8" s="138">
        <v>40</v>
      </c>
      <c r="F8" s="56"/>
      <c r="G8" s="56"/>
    </row>
    <row r="9" spans="1:7" ht="19.350000000000001" customHeight="1">
      <c r="A9" s="215"/>
      <c r="B9" s="137" t="s">
        <v>295</v>
      </c>
      <c r="C9" s="138">
        <v>150</v>
      </c>
      <c r="D9" s="138">
        <v>51</v>
      </c>
      <c r="E9" s="138">
        <v>201</v>
      </c>
      <c r="F9" s="56"/>
      <c r="G9" s="56"/>
    </row>
    <row r="10" spans="1:7" ht="19.350000000000001" customHeight="1">
      <c r="A10" s="215"/>
      <c r="B10" s="137" t="s">
        <v>239</v>
      </c>
      <c r="C10" s="138">
        <v>111</v>
      </c>
      <c r="D10" s="138">
        <v>3</v>
      </c>
      <c r="E10" s="138">
        <v>114</v>
      </c>
      <c r="F10" s="56"/>
      <c r="G10" s="56"/>
    </row>
    <row r="11" spans="1:7" ht="19.350000000000001" customHeight="1">
      <c r="A11" s="215"/>
      <c r="B11" s="137" t="s">
        <v>243</v>
      </c>
      <c r="C11" s="138"/>
      <c r="D11" s="138">
        <v>30</v>
      </c>
      <c r="E11" s="138">
        <v>30</v>
      </c>
      <c r="F11" s="56"/>
      <c r="G11" s="56"/>
    </row>
    <row r="12" spans="1:7" ht="28.5">
      <c r="A12" s="215"/>
      <c r="B12" s="137" t="s">
        <v>248</v>
      </c>
      <c r="C12" s="138">
        <v>87</v>
      </c>
      <c r="D12" s="138">
        <v>83</v>
      </c>
      <c r="E12" s="138">
        <v>170</v>
      </c>
      <c r="F12" s="56"/>
      <c r="G12" s="56"/>
    </row>
    <row r="13" spans="1:7" ht="14.25">
      <c r="A13" s="215"/>
      <c r="B13" s="137" t="s">
        <v>250</v>
      </c>
      <c r="C13" s="138">
        <v>15</v>
      </c>
      <c r="D13" s="138">
        <v>374</v>
      </c>
      <c r="E13" s="138">
        <v>389</v>
      </c>
      <c r="F13" s="56"/>
      <c r="G13" s="56"/>
    </row>
    <row r="14" spans="1:7" ht="19.350000000000001" customHeight="1">
      <c r="A14" s="104" t="s">
        <v>142</v>
      </c>
      <c r="B14" s="104"/>
      <c r="C14" s="139">
        <v>452</v>
      </c>
      <c r="D14" s="139">
        <v>899</v>
      </c>
      <c r="E14" s="139">
        <v>1351</v>
      </c>
    </row>
    <row r="15" spans="1:7" ht="19.350000000000001" customHeight="1">
      <c r="C15" s="140"/>
      <c r="D15" s="56"/>
    </row>
    <row r="16" spans="1:7" ht="19.350000000000001" customHeight="1">
      <c r="A16" s="7" t="s">
        <v>8</v>
      </c>
    </row>
    <row r="1048573" ht="12.75" customHeight="1"/>
    <row r="1048574" ht="12.75" customHeight="1"/>
    <row r="1048575" ht="12.75" customHeight="1"/>
    <row r="1048576" ht="12.75" customHeight="1"/>
  </sheetData>
  <mergeCells count="1">
    <mergeCell ref="A4:A1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AMJ21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2.7109375" style="10" customWidth="1"/>
    <col min="2" max="2" width="39" style="10" customWidth="1"/>
    <col min="3" max="5" width="12.7109375" style="10" customWidth="1"/>
    <col min="6" max="1024" width="12" style="10"/>
  </cols>
  <sheetData>
    <row r="1" spans="1:6" ht="19.350000000000001" customHeight="1">
      <c r="A1" s="39" t="s">
        <v>467</v>
      </c>
    </row>
    <row r="3" spans="1:6" ht="32.25" customHeight="1">
      <c r="A3" s="73" t="s">
        <v>288</v>
      </c>
      <c r="B3" s="73" t="s">
        <v>289</v>
      </c>
      <c r="C3" s="73" t="s">
        <v>290</v>
      </c>
      <c r="D3" s="73" t="s">
        <v>291</v>
      </c>
      <c r="E3" s="73" t="s">
        <v>142</v>
      </c>
    </row>
    <row r="4" spans="1:6" ht="19.350000000000001" customHeight="1">
      <c r="A4" s="216" t="s">
        <v>296</v>
      </c>
      <c r="B4" s="135" t="s">
        <v>227</v>
      </c>
      <c r="C4" s="126">
        <v>643</v>
      </c>
      <c r="D4" s="126">
        <v>173</v>
      </c>
      <c r="E4" s="126">
        <v>816</v>
      </c>
    </row>
    <row r="5" spans="1:6" ht="19.350000000000001" customHeight="1">
      <c r="A5" s="216"/>
      <c r="B5" s="135" t="s">
        <v>228</v>
      </c>
      <c r="C5" s="126">
        <v>15</v>
      </c>
      <c r="D5" s="126">
        <v>46</v>
      </c>
      <c r="E5" s="126">
        <v>61</v>
      </c>
    </row>
    <row r="6" spans="1:6" ht="19.350000000000001" customHeight="1">
      <c r="A6" s="216"/>
      <c r="B6" s="135" t="s">
        <v>231</v>
      </c>
      <c r="C6" s="126">
        <v>63</v>
      </c>
      <c r="D6" s="126">
        <v>29</v>
      </c>
      <c r="E6" s="126">
        <v>92</v>
      </c>
    </row>
    <row r="7" spans="1:6" ht="19.350000000000001" customHeight="1">
      <c r="A7" s="216"/>
      <c r="B7" s="135" t="s">
        <v>232</v>
      </c>
      <c r="C7" s="126">
        <v>10</v>
      </c>
      <c r="D7" s="126">
        <v>137</v>
      </c>
      <c r="E7" s="126">
        <v>147</v>
      </c>
      <c r="F7" s="26"/>
    </row>
    <row r="8" spans="1:6" ht="19.350000000000001" customHeight="1">
      <c r="A8" s="216"/>
      <c r="B8" s="135" t="s">
        <v>233</v>
      </c>
      <c r="C8" s="126">
        <v>3</v>
      </c>
      <c r="D8" s="126">
        <v>18</v>
      </c>
      <c r="E8" s="126">
        <v>21</v>
      </c>
      <c r="F8" s="26"/>
    </row>
    <row r="9" spans="1:6" ht="19.350000000000001" customHeight="1">
      <c r="A9" s="216"/>
      <c r="B9" s="135" t="s">
        <v>293</v>
      </c>
      <c r="C9" s="126">
        <v>70</v>
      </c>
      <c r="D9" s="126">
        <v>78</v>
      </c>
      <c r="E9" s="126">
        <v>148</v>
      </c>
      <c r="F9" s="26"/>
    </row>
    <row r="10" spans="1:6" ht="19.350000000000001" customHeight="1">
      <c r="A10" s="216"/>
      <c r="B10" s="135" t="s">
        <v>295</v>
      </c>
      <c r="C10" s="126">
        <v>286</v>
      </c>
      <c r="D10" s="126">
        <v>117</v>
      </c>
      <c r="E10" s="126">
        <v>403</v>
      </c>
      <c r="F10" s="26"/>
    </row>
    <row r="11" spans="1:6" ht="19.350000000000001" customHeight="1">
      <c r="A11" s="216"/>
      <c r="B11" s="135" t="s">
        <v>238</v>
      </c>
      <c r="C11" s="126">
        <v>13</v>
      </c>
      <c r="D11" s="126">
        <v>20</v>
      </c>
      <c r="E11" s="126">
        <v>33</v>
      </c>
      <c r="F11" s="26"/>
    </row>
    <row r="12" spans="1:6" ht="19.350000000000001" customHeight="1">
      <c r="A12" s="216"/>
      <c r="B12" s="135" t="s">
        <v>240</v>
      </c>
      <c r="C12" s="126">
        <v>10</v>
      </c>
      <c r="D12" s="126">
        <v>11</v>
      </c>
      <c r="E12" s="126">
        <v>21</v>
      </c>
      <c r="F12" s="26"/>
    </row>
    <row r="13" spans="1:6" ht="19.350000000000001" customHeight="1">
      <c r="A13" s="216"/>
      <c r="B13" s="135" t="s">
        <v>242</v>
      </c>
      <c r="C13" s="126">
        <v>109</v>
      </c>
      <c r="D13" s="126">
        <v>71</v>
      </c>
      <c r="E13" s="126">
        <v>180</v>
      </c>
    </row>
    <row r="14" spans="1:6" ht="19.350000000000001" customHeight="1">
      <c r="A14" s="216"/>
      <c r="B14" s="135" t="s">
        <v>244</v>
      </c>
      <c r="C14" s="126">
        <v>20</v>
      </c>
      <c r="D14" s="126">
        <v>50</v>
      </c>
      <c r="E14" s="126">
        <v>70</v>
      </c>
    </row>
    <row r="15" spans="1:6" ht="19.350000000000001" customHeight="1">
      <c r="A15" s="216"/>
      <c r="B15" s="135" t="s">
        <v>246</v>
      </c>
      <c r="C15" s="126">
        <v>93</v>
      </c>
      <c r="D15" s="126">
        <v>14</v>
      </c>
      <c r="E15" s="126">
        <v>107</v>
      </c>
    </row>
    <row r="16" spans="1:6" ht="19.350000000000001" customHeight="1">
      <c r="A16" s="216"/>
      <c r="B16" s="135" t="s">
        <v>247</v>
      </c>
      <c r="C16" s="126">
        <v>32</v>
      </c>
      <c r="D16" s="126">
        <v>25</v>
      </c>
      <c r="E16" s="126">
        <v>57</v>
      </c>
    </row>
    <row r="17" spans="1:9" ht="23.65" customHeight="1">
      <c r="A17" s="216"/>
      <c r="B17" s="135" t="s">
        <v>297</v>
      </c>
      <c r="C17" s="126">
        <v>380</v>
      </c>
      <c r="D17" s="126">
        <v>182</v>
      </c>
      <c r="E17" s="126">
        <v>562</v>
      </c>
    </row>
    <row r="18" spans="1:9" ht="19.350000000000001" customHeight="1">
      <c r="A18" s="216"/>
      <c r="B18" s="135" t="s">
        <v>250</v>
      </c>
      <c r="C18" s="126">
        <v>18</v>
      </c>
      <c r="D18" s="126">
        <v>177</v>
      </c>
      <c r="E18" s="126">
        <v>195</v>
      </c>
      <c r="I18" s="10" t="s">
        <v>9</v>
      </c>
    </row>
    <row r="19" spans="1:9" ht="19.350000000000001" customHeight="1">
      <c r="A19" s="73" t="s">
        <v>142</v>
      </c>
      <c r="B19" s="73"/>
      <c r="C19" s="114">
        <v>1765</v>
      </c>
      <c r="D19" s="114">
        <v>1148</v>
      </c>
      <c r="E19" s="114">
        <v>2913</v>
      </c>
    </row>
    <row r="20" spans="1:9" ht="19.350000000000001" customHeight="1">
      <c r="A20" s="7" t="s">
        <v>8</v>
      </c>
    </row>
    <row r="21" spans="1:9" ht="19.350000000000001" customHeight="1">
      <c r="A21"/>
    </row>
  </sheetData>
  <mergeCells count="1">
    <mergeCell ref="A4:A18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AMJ13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2.7109375" style="10" customWidth="1"/>
    <col min="2" max="2" width="40.85546875" style="10" customWidth="1"/>
    <col min="3" max="5" width="12.7109375" style="10" customWidth="1"/>
    <col min="6" max="1024" width="12" style="10"/>
  </cols>
  <sheetData>
    <row r="1" spans="1:5">
      <c r="A1" s="45" t="s">
        <v>468</v>
      </c>
    </row>
    <row r="3" spans="1:5" ht="35.450000000000003" customHeight="1">
      <c r="A3" s="73" t="s">
        <v>288</v>
      </c>
      <c r="B3" s="73" t="s">
        <v>289</v>
      </c>
      <c r="C3" s="73" t="s">
        <v>290</v>
      </c>
      <c r="D3" s="73" t="s">
        <v>291</v>
      </c>
      <c r="E3" s="73" t="s">
        <v>142</v>
      </c>
    </row>
    <row r="4" spans="1:5" ht="19.350000000000001" customHeight="1">
      <c r="A4" s="216" t="s">
        <v>298</v>
      </c>
      <c r="B4" s="135" t="s">
        <v>227</v>
      </c>
      <c r="C4" s="126">
        <v>6</v>
      </c>
      <c r="D4" s="126">
        <v>1</v>
      </c>
      <c r="E4" s="126">
        <v>7</v>
      </c>
    </row>
    <row r="5" spans="1:5" ht="19.350000000000001" customHeight="1">
      <c r="A5" s="216"/>
      <c r="B5" s="135" t="s">
        <v>234</v>
      </c>
      <c r="C5" s="126">
        <v>7</v>
      </c>
      <c r="D5" s="126">
        <v>32</v>
      </c>
      <c r="E5" s="126">
        <v>39</v>
      </c>
    </row>
    <row r="6" spans="1:5" ht="19.350000000000001" customHeight="1">
      <c r="A6" s="216"/>
      <c r="B6" s="135" t="s">
        <v>295</v>
      </c>
      <c r="C6" s="126">
        <v>36</v>
      </c>
      <c r="D6" s="126">
        <v>33</v>
      </c>
      <c r="E6" s="126">
        <v>69</v>
      </c>
    </row>
    <row r="7" spans="1:5" ht="19.350000000000001" customHeight="1">
      <c r="A7" s="216"/>
      <c r="B7" s="135" t="s">
        <v>239</v>
      </c>
      <c r="C7" s="126">
        <v>191</v>
      </c>
      <c r="D7" s="126">
        <v>169</v>
      </c>
      <c r="E7" s="126">
        <v>360</v>
      </c>
    </row>
    <row r="8" spans="1:5" ht="19.350000000000001" customHeight="1">
      <c r="A8" s="216"/>
      <c r="B8" s="135" t="s">
        <v>247</v>
      </c>
      <c r="C8" s="126">
        <v>168</v>
      </c>
      <c r="D8" s="126">
        <v>364</v>
      </c>
      <c r="E8" s="126">
        <v>532</v>
      </c>
    </row>
    <row r="9" spans="1:5" ht="19.350000000000001" customHeight="1">
      <c r="A9" s="216"/>
      <c r="B9" s="135" t="s">
        <v>297</v>
      </c>
      <c r="C9" s="126">
        <v>10</v>
      </c>
      <c r="D9" s="126">
        <v>6</v>
      </c>
      <c r="E9" s="126">
        <v>16</v>
      </c>
    </row>
    <row r="10" spans="1:5" ht="19.350000000000001" customHeight="1">
      <c r="A10" s="73" t="s">
        <v>142</v>
      </c>
      <c r="B10" s="73"/>
      <c r="C10" s="73">
        <v>418</v>
      </c>
      <c r="D10" s="73">
        <v>605</v>
      </c>
      <c r="E10" s="114">
        <v>1023</v>
      </c>
    </row>
    <row r="11" spans="1:5">
      <c r="A11" s="10" t="s">
        <v>299</v>
      </c>
    </row>
    <row r="13" spans="1:5">
      <c r="E13" s="26"/>
    </row>
  </sheetData>
  <mergeCells count="1">
    <mergeCell ref="A4:A9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MJ21"/>
  <sheetViews>
    <sheetView showGridLines="0" zoomScale="120" zoomScaleNormal="120" workbookViewId="0">
      <selection activeCell="A3" sqref="A3:A4"/>
    </sheetView>
  </sheetViews>
  <sheetFormatPr baseColWidth="10" defaultColWidth="13.28515625" defaultRowHeight="12.75"/>
  <cols>
    <col min="1" max="2" width="12.7109375" style="10" customWidth="1"/>
    <col min="3" max="3" width="8.42578125" style="10" customWidth="1"/>
    <col min="4" max="4" width="7.28515625" style="10" customWidth="1"/>
    <col min="5" max="5" width="7.85546875" style="10" customWidth="1"/>
    <col min="6" max="6" width="7.28515625" style="10" customWidth="1"/>
    <col min="7" max="7" width="12.7109375" style="10" customWidth="1"/>
    <col min="8" max="8" width="8.42578125" style="10" customWidth="1"/>
    <col min="9" max="9" width="7.85546875" style="10" customWidth="1"/>
    <col min="10" max="10" width="8" style="10" customWidth="1"/>
    <col min="11" max="11" width="6.85546875" style="10" customWidth="1"/>
    <col min="12" max="12" width="12.7109375" style="10" customWidth="1"/>
    <col min="13" max="22" width="11" style="10" customWidth="1"/>
    <col min="23" max="993" width="13.42578125" style="10"/>
    <col min="994" max="1024" width="12" style="10" customWidth="1"/>
  </cols>
  <sheetData>
    <row r="1" spans="1:15" ht="19.350000000000001" customHeight="1">
      <c r="A1" s="45" t="s">
        <v>503</v>
      </c>
    </row>
    <row r="2" spans="1:15" ht="19.350000000000001" customHeight="1">
      <c r="A2" s="45"/>
    </row>
    <row r="3" spans="1:15" ht="19.350000000000001" customHeight="1">
      <c r="A3" s="218" t="s">
        <v>300</v>
      </c>
      <c r="B3" s="218" t="s">
        <v>301</v>
      </c>
      <c r="C3" s="213" t="s">
        <v>262</v>
      </c>
      <c r="D3" s="213"/>
      <c r="E3" s="213"/>
      <c r="F3" s="213"/>
      <c r="G3" s="213"/>
      <c r="H3" s="213" t="s">
        <v>263</v>
      </c>
      <c r="I3" s="213"/>
      <c r="J3" s="213"/>
      <c r="K3" s="213"/>
      <c r="L3" s="213"/>
    </row>
    <row r="4" spans="1:15" ht="25.5">
      <c r="A4" s="218"/>
      <c r="B4" s="218"/>
      <c r="C4" s="73" t="s">
        <v>302</v>
      </c>
      <c r="D4" s="73" t="s">
        <v>303</v>
      </c>
      <c r="E4" s="73" t="s">
        <v>141</v>
      </c>
      <c r="F4" s="73" t="s">
        <v>140</v>
      </c>
      <c r="G4" s="73" t="s">
        <v>280</v>
      </c>
      <c r="H4" s="73" t="s">
        <v>302</v>
      </c>
      <c r="I4" s="73" t="s">
        <v>303</v>
      </c>
      <c r="J4" s="73" t="s">
        <v>141</v>
      </c>
      <c r="K4" s="73" t="s">
        <v>140</v>
      </c>
      <c r="L4" s="73" t="s">
        <v>280</v>
      </c>
    </row>
    <row r="5" spans="1:15" ht="19.350000000000001" customHeight="1">
      <c r="A5" s="217" t="s">
        <v>304</v>
      </c>
      <c r="B5" s="135" t="s">
        <v>305</v>
      </c>
      <c r="C5" s="135">
        <v>13</v>
      </c>
      <c r="D5" s="135">
        <f>+E5+F5</f>
        <v>195</v>
      </c>
      <c r="E5" s="135">
        <v>59</v>
      </c>
      <c r="F5" s="135">
        <v>136</v>
      </c>
      <c r="G5" s="141">
        <f>119/D5</f>
        <v>0.61025641025641031</v>
      </c>
      <c r="H5" s="135">
        <v>12</v>
      </c>
      <c r="I5" s="135">
        <f>+J5+K5</f>
        <v>138</v>
      </c>
      <c r="J5" s="135">
        <v>36</v>
      </c>
      <c r="K5" s="135">
        <v>102</v>
      </c>
      <c r="L5" s="141">
        <v>0.95699999999999996</v>
      </c>
    </row>
    <row r="6" spans="1:15" ht="19.350000000000001" customHeight="1">
      <c r="A6" s="217"/>
      <c r="B6" s="135" t="s">
        <v>306</v>
      </c>
      <c r="C6" s="135">
        <v>13</v>
      </c>
      <c r="D6" s="135">
        <f>+E6+F6</f>
        <v>172</v>
      </c>
      <c r="E6" s="135">
        <v>51</v>
      </c>
      <c r="F6" s="135">
        <v>121</v>
      </c>
      <c r="G6" s="141">
        <f>115/D6</f>
        <v>0.66860465116279066</v>
      </c>
      <c r="H6" s="135">
        <v>20</v>
      </c>
      <c r="I6" s="135">
        <f>+J6+K6</f>
        <v>218</v>
      </c>
      <c r="J6" s="135">
        <v>60</v>
      </c>
      <c r="K6" s="135">
        <v>158</v>
      </c>
      <c r="L6" s="141">
        <v>0.85299999999999998</v>
      </c>
      <c r="M6" s="27"/>
    </row>
    <row r="7" spans="1:15" ht="19.350000000000001" customHeight="1">
      <c r="A7" s="217"/>
      <c r="B7" s="135" t="s">
        <v>307</v>
      </c>
      <c r="C7" s="135">
        <v>9</v>
      </c>
      <c r="D7" s="135">
        <f>+E7+F7</f>
        <v>125</v>
      </c>
      <c r="E7" s="135">
        <v>37</v>
      </c>
      <c r="F7" s="135">
        <v>88</v>
      </c>
      <c r="G7" s="141">
        <f>54/D7</f>
        <v>0.432</v>
      </c>
      <c r="H7" s="135">
        <v>8</v>
      </c>
      <c r="I7" s="135">
        <f>+J7+K7</f>
        <v>79</v>
      </c>
      <c r="J7" s="135">
        <v>24</v>
      </c>
      <c r="K7" s="135">
        <v>55</v>
      </c>
      <c r="L7" s="141">
        <v>0.64600000000000002</v>
      </c>
    </row>
    <row r="8" spans="1:15" ht="19.350000000000001" customHeight="1">
      <c r="A8" s="217"/>
      <c r="B8" s="135" t="s">
        <v>308</v>
      </c>
      <c r="C8" s="135">
        <v>3</v>
      </c>
      <c r="D8" s="135">
        <f>+E8+F8</f>
        <v>45</v>
      </c>
      <c r="E8" s="135">
        <v>16</v>
      </c>
      <c r="F8" s="135">
        <v>29</v>
      </c>
      <c r="G8" s="141">
        <f>21/D8</f>
        <v>0.46666666666666667</v>
      </c>
      <c r="H8" s="135">
        <v>9</v>
      </c>
      <c r="I8" s="135">
        <f>+J8+K8</f>
        <v>95</v>
      </c>
      <c r="J8" s="135">
        <v>29</v>
      </c>
      <c r="K8" s="135">
        <v>66</v>
      </c>
      <c r="L8" s="141">
        <v>0.68400000000000005</v>
      </c>
    </row>
    <row r="9" spans="1:15" ht="19.350000000000001" customHeight="1">
      <c r="A9" s="217"/>
      <c r="B9" s="135" t="s">
        <v>309</v>
      </c>
      <c r="C9" s="135">
        <v>2</v>
      </c>
      <c r="D9" s="135">
        <f>+E9+F9</f>
        <v>30</v>
      </c>
      <c r="E9" s="135">
        <v>12</v>
      </c>
      <c r="F9" s="135">
        <v>18</v>
      </c>
      <c r="G9" s="141">
        <f>9/D9</f>
        <v>0.3</v>
      </c>
      <c r="H9" s="135">
        <v>2</v>
      </c>
      <c r="I9" s="135">
        <f>+J9+K9</f>
        <v>16</v>
      </c>
      <c r="J9" s="135">
        <v>5</v>
      </c>
      <c r="K9" s="135">
        <v>11</v>
      </c>
      <c r="L9" s="141">
        <v>0.25</v>
      </c>
    </row>
    <row r="10" spans="1:15" ht="25.5">
      <c r="A10" s="217"/>
      <c r="B10" s="135" t="s">
        <v>310</v>
      </c>
      <c r="C10" s="135"/>
      <c r="D10" s="135"/>
      <c r="E10" s="135"/>
      <c r="F10" s="135"/>
      <c r="G10" s="141"/>
      <c r="H10" s="135">
        <v>1</v>
      </c>
      <c r="I10" s="135">
        <v>5</v>
      </c>
      <c r="J10" s="135">
        <v>0</v>
      </c>
      <c r="K10" s="135">
        <v>5</v>
      </c>
      <c r="L10" s="141">
        <v>1</v>
      </c>
    </row>
    <row r="11" spans="1:15" ht="19.350000000000001" customHeight="1">
      <c r="A11" s="217"/>
      <c r="B11" s="135" t="s">
        <v>311</v>
      </c>
      <c r="C11" s="135"/>
      <c r="D11" s="135"/>
      <c r="E11" s="135"/>
      <c r="F11" s="135"/>
      <c r="G11" s="141"/>
      <c r="H11" s="135">
        <v>1</v>
      </c>
      <c r="I11" s="135">
        <v>4</v>
      </c>
      <c r="J11" s="135">
        <v>3</v>
      </c>
      <c r="K11" s="135">
        <v>1</v>
      </c>
      <c r="L11" s="141">
        <v>1</v>
      </c>
    </row>
    <row r="12" spans="1:15" ht="19.350000000000001" customHeight="1">
      <c r="A12" s="217" t="s">
        <v>312</v>
      </c>
      <c r="B12" s="135" t="s">
        <v>305</v>
      </c>
      <c r="C12" s="135">
        <v>14</v>
      </c>
      <c r="D12" s="135">
        <f>+E12+F12</f>
        <v>214</v>
      </c>
      <c r="E12" s="135">
        <v>78</v>
      </c>
      <c r="F12" s="135">
        <v>136</v>
      </c>
      <c r="G12" s="141">
        <f>102/D12</f>
        <v>0.47663551401869159</v>
      </c>
      <c r="H12" s="135">
        <v>13</v>
      </c>
      <c r="I12" s="135">
        <f>+J12+K12</f>
        <v>141</v>
      </c>
      <c r="J12" s="135">
        <v>47</v>
      </c>
      <c r="K12" s="135">
        <v>94</v>
      </c>
      <c r="L12" s="141">
        <v>0.68100000000000005</v>
      </c>
    </row>
    <row r="13" spans="1:15" ht="19.350000000000001" customHeight="1">
      <c r="A13" s="217"/>
      <c r="B13" s="135" t="s">
        <v>306</v>
      </c>
      <c r="C13" s="135">
        <v>3</v>
      </c>
      <c r="D13" s="135">
        <f>+E13+F13</f>
        <v>44</v>
      </c>
      <c r="E13" s="135">
        <v>9</v>
      </c>
      <c r="F13" s="135">
        <v>35</v>
      </c>
      <c r="G13" s="141">
        <f>17/D13</f>
        <v>0.38636363636363635</v>
      </c>
      <c r="H13" s="135">
        <v>8</v>
      </c>
      <c r="I13" s="135">
        <f>+J13+K13</f>
        <v>89</v>
      </c>
      <c r="J13" s="135">
        <v>31</v>
      </c>
      <c r="K13" s="135">
        <v>58</v>
      </c>
      <c r="L13" s="141">
        <v>0.48299999999999998</v>
      </c>
    </row>
    <row r="14" spans="1:15" ht="19.350000000000001" customHeight="1">
      <c r="A14" s="217"/>
      <c r="B14" s="135" t="s">
        <v>307</v>
      </c>
      <c r="C14" s="135">
        <v>2</v>
      </c>
      <c r="D14" s="135">
        <f>+E14+F14</f>
        <v>28</v>
      </c>
      <c r="E14" s="135">
        <v>5</v>
      </c>
      <c r="F14" s="135">
        <v>23</v>
      </c>
      <c r="G14" s="141">
        <f>7/D14</f>
        <v>0.25</v>
      </c>
      <c r="H14" s="135">
        <v>1</v>
      </c>
      <c r="I14" s="135">
        <f>+J14+K14</f>
        <v>4</v>
      </c>
      <c r="J14" s="135">
        <v>2</v>
      </c>
      <c r="K14" s="135">
        <v>2</v>
      </c>
      <c r="L14" s="141">
        <v>0.5</v>
      </c>
    </row>
    <row r="15" spans="1:15" ht="25.5">
      <c r="A15" s="10" t="s">
        <v>313</v>
      </c>
      <c r="B15" s="135" t="s">
        <v>314</v>
      </c>
      <c r="C15" s="135"/>
      <c r="D15" s="135"/>
      <c r="E15" s="135"/>
      <c r="F15" s="135"/>
      <c r="G15" s="135"/>
      <c r="H15" s="135">
        <v>3</v>
      </c>
      <c r="I15" s="135">
        <v>28</v>
      </c>
      <c r="J15" s="135">
        <v>21</v>
      </c>
      <c r="K15" s="135">
        <v>7</v>
      </c>
      <c r="L15" s="141">
        <v>0.92900000000000005</v>
      </c>
      <c r="O15" s="10" t="s">
        <v>9</v>
      </c>
    </row>
    <row r="16" spans="1:15" ht="19.350000000000001" customHeight="1">
      <c r="A16" s="217" t="s">
        <v>315</v>
      </c>
      <c r="B16" s="135" t="s">
        <v>305</v>
      </c>
      <c r="C16" s="135">
        <v>1</v>
      </c>
      <c r="D16" s="135">
        <f>+E16+F16</f>
        <v>12</v>
      </c>
      <c r="E16" s="135">
        <v>3</v>
      </c>
      <c r="F16" s="135">
        <v>9</v>
      </c>
      <c r="G16" s="141">
        <f>7/D16</f>
        <v>0.58333333333333337</v>
      </c>
      <c r="H16" s="135">
        <v>1</v>
      </c>
      <c r="I16" s="135">
        <f>+J16+K16</f>
        <v>12</v>
      </c>
      <c r="J16" s="135">
        <v>4</v>
      </c>
      <c r="K16" s="135">
        <v>8</v>
      </c>
      <c r="L16" s="141">
        <v>1</v>
      </c>
    </row>
    <row r="17" spans="1:12" ht="19.350000000000001" customHeight="1">
      <c r="A17" s="217"/>
      <c r="B17" s="135" t="s">
        <v>306</v>
      </c>
      <c r="C17" s="135">
        <v>1</v>
      </c>
      <c r="D17" s="135">
        <f>+E17+F17</f>
        <v>15</v>
      </c>
      <c r="E17" s="135">
        <v>1</v>
      </c>
      <c r="F17" s="135">
        <v>14</v>
      </c>
      <c r="G17" s="141">
        <f>12/D17</f>
        <v>0.8</v>
      </c>
      <c r="H17" s="135">
        <v>1</v>
      </c>
      <c r="I17" s="135">
        <f>+J17+K17</f>
        <v>10</v>
      </c>
      <c r="J17" s="135">
        <v>1</v>
      </c>
      <c r="K17" s="135">
        <v>9</v>
      </c>
      <c r="L17" s="141">
        <v>0.9</v>
      </c>
    </row>
    <row r="18" spans="1:12" ht="19.350000000000001" customHeight="1">
      <c r="A18" s="217"/>
      <c r="B18" s="135" t="s">
        <v>307</v>
      </c>
      <c r="C18" s="135" t="s">
        <v>26</v>
      </c>
      <c r="D18" s="135" t="s">
        <v>26</v>
      </c>
      <c r="E18" s="135" t="s">
        <v>26</v>
      </c>
      <c r="F18" s="135" t="s">
        <v>26</v>
      </c>
      <c r="G18" s="135" t="s">
        <v>26</v>
      </c>
      <c r="H18" s="135">
        <v>1</v>
      </c>
      <c r="I18" s="135">
        <f>+J18+K18</f>
        <v>4</v>
      </c>
      <c r="J18" s="135"/>
      <c r="K18" s="135">
        <v>4</v>
      </c>
      <c r="L18" s="141">
        <v>1</v>
      </c>
    </row>
    <row r="19" spans="1:12" ht="25.5">
      <c r="A19" s="126" t="s">
        <v>316</v>
      </c>
      <c r="B19" s="135" t="s">
        <v>317</v>
      </c>
      <c r="C19" s="135"/>
      <c r="D19" s="135"/>
      <c r="E19" s="135"/>
      <c r="F19" s="135"/>
      <c r="G19" s="135"/>
      <c r="H19" s="135">
        <v>1</v>
      </c>
      <c r="I19" s="135">
        <v>8</v>
      </c>
      <c r="J19" s="135">
        <v>1</v>
      </c>
      <c r="K19" s="135">
        <v>7</v>
      </c>
      <c r="L19" s="141">
        <v>1</v>
      </c>
    </row>
    <row r="20" spans="1:12" ht="19.350000000000001" customHeight="1">
      <c r="A20" s="73"/>
      <c r="B20" s="73" t="s">
        <v>73</v>
      </c>
      <c r="C20" s="73">
        <f>SUM(C5:C17)</f>
        <v>61</v>
      </c>
      <c r="D20" s="73">
        <f>SUM(D5:D17)</f>
        <v>880</v>
      </c>
      <c r="E20" s="73">
        <f>SUM(E5:E17)</f>
        <v>271</v>
      </c>
      <c r="F20" s="73">
        <f>SUM(F5:F17)</f>
        <v>609</v>
      </c>
      <c r="G20" s="142">
        <f>453/D20</f>
        <v>0.51477272727272727</v>
      </c>
      <c r="H20" s="73">
        <f>SUM(H5:H18)</f>
        <v>81</v>
      </c>
      <c r="I20" s="73">
        <f>SUM(I5:I18)</f>
        <v>843</v>
      </c>
      <c r="J20" s="73">
        <f>SUM(J5:J18)</f>
        <v>263</v>
      </c>
      <c r="K20" s="73">
        <f>SUM(K5:K18)</f>
        <v>580</v>
      </c>
      <c r="L20" s="142">
        <f>604/I20</f>
        <v>0.71648873072360619</v>
      </c>
    </row>
    <row r="21" spans="1:12" ht="19.350000000000001" customHeight="1">
      <c r="A21" s="10" t="s">
        <v>8</v>
      </c>
    </row>
  </sheetData>
  <mergeCells count="7">
    <mergeCell ref="H3:L3"/>
    <mergeCell ref="A5:A11"/>
    <mergeCell ref="A12:A14"/>
    <mergeCell ref="A16:A18"/>
    <mergeCell ref="A3:A4"/>
    <mergeCell ref="B3:B4"/>
    <mergeCell ref="C3:G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MJ16"/>
  <sheetViews>
    <sheetView showGridLines="0" zoomScale="120" zoomScaleNormal="120" workbookViewId="0">
      <selection activeCell="A3" sqref="A3:A4"/>
    </sheetView>
  </sheetViews>
  <sheetFormatPr baseColWidth="10" defaultColWidth="12" defaultRowHeight="12"/>
  <cols>
    <col min="1" max="6" width="12.7109375" style="7" customWidth="1"/>
    <col min="7" max="7" width="13.7109375" style="7" customWidth="1"/>
    <col min="8" max="1024" width="12" style="7"/>
  </cols>
  <sheetData>
    <row r="1" spans="1:7" ht="14.25">
      <c r="A1" s="96" t="s">
        <v>504</v>
      </c>
    </row>
    <row r="2" spans="1:7" ht="14.25">
      <c r="A2" s="96"/>
    </row>
    <row r="3" spans="1:7" ht="17.100000000000001" customHeight="1">
      <c r="A3" s="218" t="s">
        <v>300</v>
      </c>
      <c r="B3" s="213" t="s">
        <v>263</v>
      </c>
      <c r="C3" s="213"/>
      <c r="D3" s="213"/>
      <c r="E3" s="213"/>
      <c r="F3" s="213"/>
      <c r="G3" s="213"/>
    </row>
    <row r="4" spans="1:7" ht="25.5">
      <c r="A4" s="218"/>
      <c r="B4" s="73" t="s">
        <v>301</v>
      </c>
      <c r="C4" s="73" t="s">
        <v>302</v>
      </c>
      <c r="D4" s="73" t="s">
        <v>303</v>
      </c>
      <c r="E4" s="73" t="s">
        <v>141</v>
      </c>
      <c r="F4" s="73" t="s">
        <v>140</v>
      </c>
      <c r="G4" s="73" t="s">
        <v>280</v>
      </c>
    </row>
    <row r="5" spans="1:7" ht="12.75">
      <c r="A5" s="126" t="s">
        <v>304</v>
      </c>
      <c r="B5" s="135" t="s">
        <v>305</v>
      </c>
      <c r="C5" s="126">
        <v>6</v>
      </c>
      <c r="D5" s="126">
        <f>+E5+F5</f>
        <v>70</v>
      </c>
      <c r="E5" s="126">
        <v>23</v>
      </c>
      <c r="F5" s="126">
        <v>47</v>
      </c>
      <c r="G5" s="143">
        <v>0.91400000000000003</v>
      </c>
    </row>
    <row r="6" spans="1:7" ht="12.75">
      <c r="A6" s="126" t="s">
        <v>304</v>
      </c>
      <c r="B6" s="135" t="s">
        <v>306</v>
      </c>
      <c r="C6" s="126">
        <v>6</v>
      </c>
      <c r="D6" s="126">
        <f>+E6+F6</f>
        <v>59</v>
      </c>
      <c r="E6" s="126">
        <v>20</v>
      </c>
      <c r="F6" s="126">
        <v>39</v>
      </c>
      <c r="G6" s="143">
        <v>0.86399999999999999</v>
      </c>
    </row>
    <row r="7" spans="1:7" ht="12.75">
      <c r="A7" s="126" t="s">
        <v>304</v>
      </c>
      <c r="B7" s="135" t="s">
        <v>307</v>
      </c>
      <c r="C7" s="126">
        <v>5</v>
      </c>
      <c r="D7" s="126">
        <f>+E7+F7</f>
        <v>48</v>
      </c>
      <c r="E7" s="126">
        <v>17</v>
      </c>
      <c r="F7" s="126">
        <v>31</v>
      </c>
      <c r="G7" s="143">
        <v>0.85399999999999998</v>
      </c>
    </row>
    <row r="8" spans="1:7" ht="12.75">
      <c r="A8" s="126" t="s">
        <v>304</v>
      </c>
      <c r="B8" s="135" t="s">
        <v>308</v>
      </c>
      <c r="C8" s="126">
        <v>2</v>
      </c>
      <c r="D8" s="126">
        <f>+E8+F8</f>
        <v>11</v>
      </c>
      <c r="E8" s="126">
        <v>4</v>
      </c>
      <c r="F8" s="126">
        <v>7</v>
      </c>
      <c r="G8" s="143">
        <v>0.36399999999999999</v>
      </c>
    </row>
    <row r="9" spans="1:7" ht="12.75">
      <c r="A9" s="126" t="s">
        <v>318</v>
      </c>
      <c r="B9" s="135" t="s">
        <v>319</v>
      </c>
      <c r="C9" s="126">
        <v>2</v>
      </c>
      <c r="D9" s="126">
        <v>13</v>
      </c>
      <c r="E9" s="126">
        <v>4</v>
      </c>
      <c r="F9" s="126">
        <v>9</v>
      </c>
      <c r="G9" s="143">
        <v>1</v>
      </c>
    </row>
    <row r="10" spans="1:7" ht="12.75">
      <c r="A10" s="126" t="s">
        <v>312</v>
      </c>
      <c r="B10" s="135" t="s">
        <v>305</v>
      </c>
      <c r="C10" s="126">
        <v>7</v>
      </c>
      <c r="D10" s="126">
        <f>+E10+F10</f>
        <v>64</v>
      </c>
      <c r="E10" s="126">
        <v>12</v>
      </c>
      <c r="F10" s="126">
        <v>52</v>
      </c>
      <c r="G10" s="143">
        <v>0.60899999999999999</v>
      </c>
    </row>
    <row r="11" spans="1:7" ht="12.75">
      <c r="A11" s="126" t="s">
        <v>312</v>
      </c>
      <c r="B11" s="135" t="s">
        <v>306</v>
      </c>
      <c r="C11" s="126">
        <v>4</v>
      </c>
      <c r="D11" s="126">
        <f>+E11+F11</f>
        <v>29</v>
      </c>
      <c r="E11" s="126">
        <v>8</v>
      </c>
      <c r="F11" s="126">
        <v>21</v>
      </c>
      <c r="G11" s="143">
        <v>0.58599999999999997</v>
      </c>
    </row>
    <row r="12" spans="1:7" ht="12.75">
      <c r="A12" s="126" t="s">
        <v>320</v>
      </c>
      <c r="B12" s="135" t="s">
        <v>307</v>
      </c>
      <c r="C12" s="126">
        <v>1</v>
      </c>
      <c r="D12" s="126">
        <f>+E12+F12</f>
        <v>8</v>
      </c>
      <c r="E12" s="126">
        <v>2</v>
      </c>
      <c r="F12" s="126">
        <v>6</v>
      </c>
      <c r="G12" s="143">
        <v>0.75</v>
      </c>
    </row>
    <row r="13" spans="1:7" ht="12.75">
      <c r="A13" s="126" t="s">
        <v>321</v>
      </c>
      <c r="B13" s="135" t="s">
        <v>306</v>
      </c>
      <c r="C13" s="126">
        <v>1</v>
      </c>
      <c r="D13" s="126">
        <f>+E13+F13</f>
        <v>6</v>
      </c>
      <c r="E13" s="126">
        <v>1</v>
      </c>
      <c r="F13" s="126">
        <v>5</v>
      </c>
      <c r="G13" s="143">
        <v>0.33300000000000002</v>
      </c>
    </row>
    <row r="14" spans="1:7" ht="25.5">
      <c r="A14" s="126" t="s">
        <v>322</v>
      </c>
      <c r="B14" s="135" t="s">
        <v>317</v>
      </c>
      <c r="C14" s="126">
        <v>1</v>
      </c>
      <c r="D14" s="126">
        <v>8</v>
      </c>
      <c r="E14" s="126">
        <v>1</v>
      </c>
      <c r="F14" s="126">
        <v>7</v>
      </c>
      <c r="G14" s="143">
        <v>0.875</v>
      </c>
    </row>
    <row r="15" spans="1:7" ht="12.75">
      <c r="A15" s="73"/>
      <c r="B15" s="73" t="s">
        <v>73</v>
      </c>
      <c r="C15" s="73">
        <f>SUM(C6:C6)</f>
        <v>6</v>
      </c>
      <c r="D15" s="73">
        <f>+SUM(D5:D13)</f>
        <v>308</v>
      </c>
      <c r="E15" s="73">
        <f>SUM(E5:E13)</f>
        <v>91</v>
      </c>
      <c r="F15" s="73">
        <f>SUM(F5:F13)</f>
        <v>217</v>
      </c>
      <c r="G15" s="146">
        <v>0.75900000000000001</v>
      </c>
    </row>
    <row r="16" spans="1:7">
      <c r="A16" s="7" t="s">
        <v>8</v>
      </c>
    </row>
  </sheetData>
  <mergeCells count="2">
    <mergeCell ref="A3:A4"/>
    <mergeCell ref="B3:G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MJ42"/>
  <sheetViews>
    <sheetView showGridLines="0" zoomScale="120" zoomScaleNormal="120" workbookViewId="0">
      <selection activeCell="B3" sqref="B3:F3"/>
    </sheetView>
  </sheetViews>
  <sheetFormatPr baseColWidth="10" defaultColWidth="12" defaultRowHeight="12.75"/>
  <cols>
    <col min="1" max="1" width="45.7109375" style="10" customWidth="1"/>
    <col min="2" max="2" width="12.7109375" style="10" customWidth="1"/>
    <col min="3" max="3" width="13.5703125" style="10" customWidth="1"/>
    <col min="4" max="7" width="12.7109375" style="10" customWidth="1"/>
    <col min="8" max="8" width="14.28515625" style="10" customWidth="1"/>
    <col min="9" max="11" width="12.7109375" style="10" customWidth="1"/>
    <col min="12" max="1024" width="12" style="10"/>
  </cols>
  <sheetData>
    <row r="1" spans="1:1024">
      <c r="A1" s="45" t="s">
        <v>469</v>
      </c>
    </row>
    <row r="2" spans="1:1024">
      <c r="A2" s="45"/>
    </row>
    <row r="3" spans="1:1024" ht="14.65" customHeight="1">
      <c r="A3" s="218" t="s">
        <v>323</v>
      </c>
      <c r="B3" s="213" t="s">
        <v>262</v>
      </c>
      <c r="C3" s="213"/>
      <c r="D3" s="213"/>
      <c r="E3" s="213"/>
      <c r="F3" s="213"/>
      <c r="G3" s="213" t="s">
        <v>263</v>
      </c>
      <c r="H3" s="213"/>
      <c r="I3" s="213"/>
      <c r="J3" s="213"/>
      <c r="K3" s="213"/>
      <c r="AMA3"/>
      <c r="AMB3"/>
      <c r="AMC3"/>
      <c r="AMD3"/>
      <c r="AME3"/>
      <c r="AMF3"/>
      <c r="AMG3"/>
      <c r="AMH3"/>
      <c r="AMI3"/>
      <c r="AMJ3"/>
    </row>
    <row r="4" spans="1:1024" ht="25.5">
      <c r="A4" s="218"/>
      <c r="B4" s="73" t="s">
        <v>302</v>
      </c>
      <c r="C4" s="73" t="s">
        <v>303</v>
      </c>
      <c r="D4" s="73" t="s">
        <v>141</v>
      </c>
      <c r="E4" s="73" t="s">
        <v>140</v>
      </c>
      <c r="F4" s="73" t="s">
        <v>280</v>
      </c>
      <c r="G4" s="73" t="s">
        <v>302</v>
      </c>
      <c r="H4" s="73" t="s">
        <v>303</v>
      </c>
      <c r="I4" s="73" t="s">
        <v>141</v>
      </c>
      <c r="J4" s="73" t="s">
        <v>140</v>
      </c>
      <c r="K4" s="73" t="s">
        <v>280</v>
      </c>
      <c r="AMA4"/>
      <c r="AMB4"/>
      <c r="AMC4"/>
      <c r="AMD4"/>
      <c r="AME4"/>
      <c r="AMF4"/>
      <c r="AMG4"/>
      <c r="AMH4"/>
      <c r="AMI4"/>
      <c r="AMJ4"/>
    </row>
    <row r="5" spans="1:1024">
      <c r="A5" s="125" t="s">
        <v>324</v>
      </c>
      <c r="B5" s="126"/>
      <c r="C5" s="126"/>
      <c r="D5" s="126"/>
      <c r="E5" s="126"/>
      <c r="F5" s="126"/>
      <c r="G5" s="126">
        <v>1</v>
      </c>
      <c r="H5" s="126">
        <v>3</v>
      </c>
      <c r="I5" s="126">
        <v>0</v>
      </c>
      <c r="J5" s="126">
        <v>3</v>
      </c>
      <c r="K5" s="143">
        <v>1</v>
      </c>
      <c r="AMA5"/>
      <c r="AMB5"/>
      <c r="AMC5"/>
      <c r="AMD5"/>
      <c r="AME5"/>
      <c r="AMF5"/>
      <c r="AMG5"/>
      <c r="AMH5"/>
      <c r="AMI5"/>
      <c r="AMJ5"/>
    </row>
    <row r="6" spans="1:1024">
      <c r="A6" s="125" t="s">
        <v>325</v>
      </c>
      <c r="B6" s="126">
        <v>5</v>
      </c>
      <c r="C6" s="126">
        <f>+D6+E6</f>
        <v>58</v>
      </c>
      <c r="D6" s="126">
        <v>14</v>
      </c>
      <c r="E6" s="126">
        <v>44</v>
      </c>
      <c r="F6" s="144">
        <v>0.93100000000000005</v>
      </c>
      <c r="G6" s="126">
        <v>3</v>
      </c>
      <c r="H6" s="126">
        <v>29</v>
      </c>
      <c r="I6" s="126">
        <v>11</v>
      </c>
      <c r="J6" s="126">
        <v>18</v>
      </c>
      <c r="K6" s="143">
        <v>1</v>
      </c>
      <c r="AMA6"/>
      <c r="AMB6"/>
      <c r="AMC6"/>
      <c r="AMD6"/>
      <c r="AME6"/>
      <c r="AMF6"/>
      <c r="AMG6"/>
      <c r="AMH6"/>
      <c r="AMI6"/>
      <c r="AMJ6"/>
    </row>
    <row r="7" spans="1:1024">
      <c r="A7" s="125" t="s">
        <v>326</v>
      </c>
      <c r="B7" s="126"/>
      <c r="C7" s="126"/>
      <c r="D7" s="126"/>
      <c r="E7" s="126"/>
      <c r="F7" s="144"/>
      <c r="G7" s="126">
        <v>1</v>
      </c>
      <c r="H7" s="126">
        <v>7</v>
      </c>
      <c r="I7" s="126">
        <v>2</v>
      </c>
      <c r="J7" s="126">
        <v>5</v>
      </c>
      <c r="K7" s="143">
        <v>1</v>
      </c>
      <c r="AMA7"/>
      <c r="AMB7"/>
      <c r="AMC7"/>
      <c r="AMD7"/>
      <c r="AME7"/>
      <c r="AMF7"/>
      <c r="AMG7"/>
      <c r="AMH7"/>
      <c r="AMI7"/>
      <c r="AMJ7"/>
    </row>
    <row r="8" spans="1:1024">
      <c r="A8" s="125" t="s">
        <v>327</v>
      </c>
      <c r="B8" s="126"/>
      <c r="C8" s="126"/>
      <c r="D8" s="126"/>
      <c r="E8" s="126"/>
      <c r="F8" s="144"/>
      <c r="G8" s="126">
        <v>1</v>
      </c>
      <c r="H8" s="126">
        <v>10</v>
      </c>
      <c r="I8" s="126">
        <v>5</v>
      </c>
      <c r="J8" s="126">
        <v>5</v>
      </c>
      <c r="K8" s="143">
        <v>0.97299999999999998</v>
      </c>
      <c r="AMA8"/>
      <c r="AMB8"/>
      <c r="AMC8"/>
      <c r="AMD8"/>
      <c r="AME8"/>
      <c r="AMF8"/>
      <c r="AMG8"/>
      <c r="AMH8"/>
      <c r="AMI8"/>
      <c r="AMJ8"/>
    </row>
    <row r="9" spans="1:1024">
      <c r="A9" s="125" t="s">
        <v>328</v>
      </c>
      <c r="B9" s="126">
        <v>1</v>
      </c>
      <c r="C9" s="126">
        <f t="shared" ref="C9:C18" si="0">+D9+E9</f>
        <v>9</v>
      </c>
      <c r="D9" s="126">
        <v>5</v>
      </c>
      <c r="E9" s="126">
        <v>4</v>
      </c>
      <c r="F9" s="144">
        <v>0.88900000000000001</v>
      </c>
      <c r="G9" s="126"/>
      <c r="H9" s="126"/>
      <c r="I9" s="126"/>
      <c r="J9" s="126"/>
      <c r="K9" s="143"/>
      <c r="AMA9"/>
      <c r="AMB9"/>
      <c r="AMC9"/>
      <c r="AMD9"/>
      <c r="AME9"/>
      <c r="AMF9"/>
      <c r="AMG9"/>
      <c r="AMH9"/>
      <c r="AMI9"/>
      <c r="AMJ9"/>
    </row>
    <row r="10" spans="1:1024">
      <c r="A10" s="125" t="s">
        <v>329</v>
      </c>
      <c r="B10" s="126">
        <v>22</v>
      </c>
      <c r="C10" s="126">
        <f t="shared" si="0"/>
        <v>208</v>
      </c>
      <c r="D10" s="126">
        <v>53</v>
      </c>
      <c r="E10" s="126">
        <v>155</v>
      </c>
      <c r="F10" s="144">
        <v>0.73099999999999998</v>
      </c>
      <c r="G10" s="126">
        <v>10</v>
      </c>
      <c r="H10" s="126">
        <v>77</v>
      </c>
      <c r="I10" s="126">
        <v>21</v>
      </c>
      <c r="J10" s="126">
        <v>56</v>
      </c>
      <c r="K10" s="143">
        <v>1</v>
      </c>
      <c r="AMA10"/>
      <c r="AMB10"/>
      <c r="AMC10"/>
      <c r="AMD10"/>
      <c r="AME10"/>
      <c r="AMF10"/>
      <c r="AMG10"/>
      <c r="AMH10"/>
      <c r="AMI10"/>
      <c r="AMJ10"/>
    </row>
    <row r="11" spans="1:1024">
      <c r="A11" s="125" t="s">
        <v>330</v>
      </c>
      <c r="B11" s="126">
        <v>28</v>
      </c>
      <c r="C11" s="126">
        <f t="shared" si="0"/>
        <v>308</v>
      </c>
      <c r="D11" s="126">
        <v>92</v>
      </c>
      <c r="E11" s="126">
        <v>216</v>
      </c>
      <c r="F11" s="144">
        <v>0.65900000000000003</v>
      </c>
      <c r="G11" s="126">
        <v>11</v>
      </c>
      <c r="H11" s="126">
        <v>107</v>
      </c>
      <c r="I11" s="126">
        <v>43</v>
      </c>
      <c r="J11" s="126">
        <v>64</v>
      </c>
      <c r="K11" s="143">
        <v>1</v>
      </c>
      <c r="AMA11"/>
      <c r="AMB11"/>
      <c r="AMC11"/>
      <c r="AMD11"/>
      <c r="AME11"/>
      <c r="AMF11"/>
      <c r="AMG11"/>
      <c r="AMH11"/>
      <c r="AMI11"/>
      <c r="AMJ11"/>
    </row>
    <row r="12" spans="1:1024">
      <c r="A12" s="125" t="s">
        <v>331</v>
      </c>
      <c r="B12" s="126"/>
      <c r="C12" s="126">
        <f t="shared" si="0"/>
        <v>0</v>
      </c>
      <c r="D12" s="126"/>
      <c r="E12" s="126"/>
      <c r="F12" s="126"/>
      <c r="G12" s="126">
        <v>1</v>
      </c>
      <c r="H12" s="126">
        <v>9</v>
      </c>
      <c r="I12" s="126">
        <v>2</v>
      </c>
      <c r="J12" s="126">
        <v>7</v>
      </c>
      <c r="K12" s="143">
        <v>1</v>
      </c>
      <c r="AMA12"/>
      <c r="AMB12"/>
      <c r="AMC12"/>
      <c r="AMD12"/>
      <c r="AME12"/>
      <c r="AMF12"/>
      <c r="AMG12"/>
      <c r="AMH12"/>
      <c r="AMI12"/>
      <c r="AMJ12"/>
    </row>
    <row r="13" spans="1:1024">
      <c r="A13" s="125" t="s">
        <v>332</v>
      </c>
      <c r="B13" s="126">
        <v>25</v>
      </c>
      <c r="C13" s="126">
        <f t="shared" si="0"/>
        <v>204</v>
      </c>
      <c r="D13" s="126">
        <v>134</v>
      </c>
      <c r="E13" s="126">
        <v>70</v>
      </c>
      <c r="F13" s="144">
        <v>0.75</v>
      </c>
      <c r="G13" s="126">
        <v>28</v>
      </c>
      <c r="H13" s="126">
        <v>189</v>
      </c>
      <c r="I13" s="126">
        <v>129</v>
      </c>
      <c r="J13" s="126">
        <v>60</v>
      </c>
      <c r="K13" s="143">
        <v>0.92600000000000005</v>
      </c>
      <c r="AMA13"/>
      <c r="AMB13"/>
      <c r="AMC13"/>
      <c r="AMD13"/>
      <c r="AME13"/>
      <c r="AMF13"/>
      <c r="AMG13"/>
      <c r="AMH13"/>
      <c r="AMI13"/>
      <c r="AMJ13"/>
    </row>
    <row r="14" spans="1:1024">
      <c r="A14" s="125" t="s">
        <v>333</v>
      </c>
      <c r="B14" s="126">
        <v>4</v>
      </c>
      <c r="C14" s="126">
        <f t="shared" si="0"/>
        <v>32</v>
      </c>
      <c r="D14" s="126">
        <v>23</v>
      </c>
      <c r="E14" s="126">
        <v>9</v>
      </c>
      <c r="F14" s="144">
        <v>0.78100000000000003</v>
      </c>
      <c r="G14" s="126">
        <v>9</v>
      </c>
      <c r="H14" s="126">
        <v>83</v>
      </c>
      <c r="I14" s="126">
        <v>62</v>
      </c>
      <c r="J14" s="126">
        <v>21</v>
      </c>
      <c r="K14" s="143">
        <v>0.95199999999999996</v>
      </c>
      <c r="AMA14"/>
      <c r="AMB14"/>
      <c r="AMC14"/>
      <c r="AMD14"/>
      <c r="AME14"/>
      <c r="AMF14"/>
      <c r="AMG14"/>
      <c r="AMH14"/>
      <c r="AMI14"/>
      <c r="AMJ14"/>
    </row>
    <row r="15" spans="1:1024">
      <c r="A15" s="125" t="s">
        <v>334</v>
      </c>
      <c r="B15" s="126">
        <v>1</v>
      </c>
      <c r="C15" s="126">
        <f t="shared" si="0"/>
        <v>11</v>
      </c>
      <c r="D15" s="126">
        <v>3</v>
      </c>
      <c r="E15" s="126">
        <v>8</v>
      </c>
      <c r="F15" s="144">
        <v>0.45500000000000002</v>
      </c>
      <c r="G15" s="126">
        <v>1</v>
      </c>
      <c r="H15" s="126">
        <v>7</v>
      </c>
      <c r="I15" s="126">
        <v>2</v>
      </c>
      <c r="J15" s="126">
        <v>5</v>
      </c>
      <c r="K15" s="143">
        <v>1</v>
      </c>
      <c r="AMA15"/>
      <c r="AMB15"/>
      <c r="AMC15"/>
      <c r="AMD15"/>
      <c r="AME15"/>
      <c r="AMF15"/>
      <c r="AMG15"/>
      <c r="AMH15"/>
      <c r="AMI15"/>
      <c r="AMJ15"/>
    </row>
    <row r="16" spans="1:1024">
      <c r="A16" s="125" t="s">
        <v>335</v>
      </c>
      <c r="B16" s="126"/>
      <c r="C16" s="126">
        <f t="shared" si="0"/>
        <v>0</v>
      </c>
      <c r="D16" s="126"/>
      <c r="E16" s="126"/>
      <c r="F16" s="126"/>
      <c r="G16" s="126"/>
      <c r="H16" s="126"/>
      <c r="I16" s="126"/>
      <c r="J16" s="126"/>
      <c r="K16" s="143"/>
      <c r="AMA16"/>
      <c r="AMB16"/>
      <c r="AMC16"/>
      <c r="AMD16"/>
      <c r="AME16"/>
      <c r="AMF16"/>
      <c r="AMG16"/>
      <c r="AMH16"/>
      <c r="AMI16"/>
      <c r="AMJ16"/>
    </row>
    <row r="17" spans="1:1024" ht="25.5">
      <c r="A17" s="125" t="s">
        <v>336</v>
      </c>
      <c r="B17" s="126"/>
      <c r="C17" s="126">
        <f t="shared" si="0"/>
        <v>0</v>
      </c>
      <c r="D17" s="126"/>
      <c r="E17" s="126"/>
      <c r="F17" s="126"/>
      <c r="G17" s="126"/>
      <c r="H17" s="126"/>
      <c r="I17" s="126"/>
      <c r="J17" s="126"/>
      <c r="K17" s="143"/>
      <c r="AMA17"/>
      <c r="AMB17"/>
      <c r="AMC17"/>
      <c r="AMD17"/>
      <c r="AME17"/>
      <c r="AMF17"/>
      <c r="AMG17"/>
      <c r="AMH17"/>
      <c r="AMI17"/>
      <c r="AMJ17"/>
    </row>
    <row r="18" spans="1:1024">
      <c r="A18" s="125" t="s">
        <v>337</v>
      </c>
      <c r="B18" s="126">
        <v>3</v>
      </c>
      <c r="C18" s="126">
        <f t="shared" si="0"/>
        <v>33</v>
      </c>
      <c r="D18" s="126">
        <v>11</v>
      </c>
      <c r="E18" s="126">
        <v>22</v>
      </c>
      <c r="F18" s="144">
        <v>0.78800000000000003</v>
      </c>
      <c r="G18" s="126">
        <v>3</v>
      </c>
      <c r="H18" s="126">
        <v>19</v>
      </c>
      <c r="I18" s="126">
        <v>4</v>
      </c>
      <c r="J18" s="126">
        <v>15</v>
      </c>
      <c r="K18" s="143">
        <v>1</v>
      </c>
      <c r="AMA18"/>
      <c r="AMB18"/>
      <c r="AMC18"/>
      <c r="AMD18"/>
      <c r="AME18"/>
      <c r="AMF18"/>
      <c r="AMG18"/>
      <c r="AMH18"/>
      <c r="AMI18"/>
      <c r="AMJ18"/>
    </row>
    <row r="19" spans="1:1024">
      <c r="A19" s="125" t="s">
        <v>338</v>
      </c>
      <c r="B19" s="126"/>
      <c r="C19" s="126"/>
      <c r="D19" s="126"/>
      <c r="E19" s="126"/>
      <c r="F19" s="144"/>
      <c r="G19" s="126">
        <v>1</v>
      </c>
      <c r="H19" s="126">
        <v>9</v>
      </c>
      <c r="I19" s="126">
        <v>7</v>
      </c>
      <c r="J19" s="126">
        <v>2</v>
      </c>
      <c r="K19" s="143">
        <v>1</v>
      </c>
      <c r="AMA19"/>
      <c r="AMB19"/>
      <c r="AMC19"/>
      <c r="AMD19"/>
      <c r="AME19"/>
      <c r="AMF19"/>
      <c r="AMG19"/>
      <c r="AMH19"/>
      <c r="AMI19"/>
      <c r="AMJ19"/>
    </row>
    <row r="20" spans="1:1024">
      <c r="A20" s="125" t="s">
        <v>339</v>
      </c>
      <c r="B20" s="126"/>
      <c r="C20" s="126"/>
      <c r="D20" s="126"/>
      <c r="E20" s="126"/>
      <c r="F20" s="144"/>
      <c r="G20" s="126">
        <v>1</v>
      </c>
      <c r="H20" s="126">
        <v>14</v>
      </c>
      <c r="I20" s="126">
        <v>14</v>
      </c>
      <c r="J20" s="126">
        <v>0</v>
      </c>
      <c r="K20" s="143">
        <v>1</v>
      </c>
      <c r="AMA20"/>
      <c r="AMB20"/>
      <c r="AMC20"/>
      <c r="AMD20"/>
      <c r="AME20"/>
      <c r="AMF20"/>
      <c r="AMG20"/>
      <c r="AMH20"/>
      <c r="AMI20"/>
      <c r="AMJ20"/>
    </row>
    <row r="21" spans="1:1024" ht="25.5">
      <c r="A21" s="125" t="s">
        <v>340</v>
      </c>
      <c r="B21" s="126">
        <v>1</v>
      </c>
      <c r="C21" s="126">
        <f t="shared" ref="C21:C29" si="1">+D21+E21</f>
        <v>11</v>
      </c>
      <c r="D21" s="126"/>
      <c r="E21" s="126">
        <v>11</v>
      </c>
      <c r="F21" s="144">
        <v>0.90900000000000003</v>
      </c>
      <c r="G21" s="126">
        <v>1</v>
      </c>
      <c r="H21" s="126">
        <v>13</v>
      </c>
      <c r="I21" s="126">
        <v>11</v>
      </c>
      <c r="J21" s="126">
        <v>2</v>
      </c>
      <c r="K21" s="143">
        <v>0.92300000000000004</v>
      </c>
      <c r="AMA21"/>
      <c r="AMB21"/>
      <c r="AMC21"/>
      <c r="AMD21"/>
      <c r="AME21"/>
      <c r="AMF21"/>
      <c r="AMG21"/>
      <c r="AMH21"/>
      <c r="AMI21"/>
      <c r="AMJ21"/>
    </row>
    <row r="22" spans="1:1024">
      <c r="A22" s="125" t="s">
        <v>341</v>
      </c>
      <c r="B22" s="126">
        <v>4</v>
      </c>
      <c r="C22" s="126">
        <f t="shared" si="1"/>
        <v>39</v>
      </c>
      <c r="D22" s="126">
        <v>33</v>
      </c>
      <c r="E22" s="126">
        <v>6</v>
      </c>
      <c r="F22" s="144">
        <v>0.84599999999999997</v>
      </c>
      <c r="G22" s="126">
        <v>1</v>
      </c>
      <c r="H22" s="126">
        <v>3</v>
      </c>
      <c r="I22" s="126">
        <v>3</v>
      </c>
      <c r="J22" s="126">
        <v>0</v>
      </c>
      <c r="K22" s="143">
        <v>1</v>
      </c>
      <c r="AMA22"/>
      <c r="AMB22"/>
      <c r="AMC22"/>
      <c r="AMD22"/>
      <c r="AME22"/>
      <c r="AMF22"/>
      <c r="AMG22"/>
      <c r="AMH22"/>
      <c r="AMI22"/>
      <c r="AMJ22"/>
    </row>
    <row r="23" spans="1:1024">
      <c r="A23" s="125" t="s">
        <v>342</v>
      </c>
      <c r="B23" s="126">
        <v>1</v>
      </c>
      <c r="C23" s="126">
        <f t="shared" si="1"/>
        <v>14</v>
      </c>
      <c r="D23" s="126">
        <v>2</v>
      </c>
      <c r="E23" s="126">
        <v>12</v>
      </c>
      <c r="F23" s="144">
        <v>0.85699999999999998</v>
      </c>
      <c r="G23" s="126"/>
      <c r="H23" s="126"/>
      <c r="I23" s="126"/>
      <c r="J23" s="126"/>
      <c r="K23" s="143"/>
      <c r="AMA23"/>
      <c r="AMB23"/>
      <c r="AMC23"/>
      <c r="AMD23"/>
      <c r="AME23"/>
      <c r="AMF23"/>
      <c r="AMG23"/>
      <c r="AMH23"/>
      <c r="AMI23"/>
      <c r="AMJ23"/>
    </row>
    <row r="24" spans="1:1024">
      <c r="A24" s="125" t="s">
        <v>343</v>
      </c>
      <c r="B24" s="126">
        <v>1</v>
      </c>
      <c r="C24" s="126">
        <f t="shared" si="1"/>
        <v>15</v>
      </c>
      <c r="D24" s="126">
        <v>2</v>
      </c>
      <c r="E24" s="126">
        <v>13</v>
      </c>
      <c r="F24" s="144">
        <v>0.73299999999999998</v>
      </c>
      <c r="G24" s="126">
        <v>2</v>
      </c>
      <c r="H24" s="126">
        <v>23</v>
      </c>
      <c r="I24" s="126">
        <v>4</v>
      </c>
      <c r="J24" s="126">
        <v>19</v>
      </c>
      <c r="K24" s="143">
        <v>1</v>
      </c>
      <c r="AMA24"/>
      <c r="AMB24"/>
      <c r="AMC24"/>
      <c r="AMD24"/>
      <c r="AME24"/>
      <c r="AMF24"/>
      <c r="AMG24"/>
      <c r="AMH24"/>
      <c r="AMI24"/>
      <c r="AMJ24"/>
    </row>
    <row r="25" spans="1:1024">
      <c r="A25" s="125" t="s">
        <v>344</v>
      </c>
      <c r="B25" s="126">
        <v>4</v>
      </c>
      <c r="C25" s="126">
        <f t="shared" si="1"/>
        <v>59</v>
      </c>
      <c r="D25" s="126">
        <v>16</v>
      </c>
      <c r="E25" s="126">
        <v>43</v>
      </c>
      <c r="F25" s="144">
        <v>0.81399999999999995</v>
      </c>
      <c r="G25" s="126"/>
      <c r="H25" s="126"/>
      <c r="I25" s="126"/>
      <c r="J25" s="126"/>
      <c r="K25" s="143"/>
      <c r="AMA25"/>
      <c r="AMB25"/>
      <c r="AMC25"/>
      <c r="AMD25"/>
      <c r="AME25"/>
      <c r="AMF25"/>
      <c r="AMG25"/>
      <c r="AMH25"/>
      <c r="AMI25"/>
      <c r="AMJ25"/>
    </row>
    <row r="26" spans="1:1024">
      <c r="A26" s="125" t="s">
        <v>345</v>
      </c>
      <c r="B26" s="126">
        <v>1</v>
      </c>
      <c r="C26" s="126">
        <f t="shared" si="1"/>
        <v>15</v>
      </c>
      <c r="D26" s="126">
        <v>3</v>
      </c>
      <c r="E26" s="126">
        <v>12</v>
      </c>
      <c r="F26" s="144">
        <v>0.93300000000000005</v>
      </c>
      <c r="G26" s="126">
        <v>1</v>
      </c>
      <c r="H26" s="126">
        <v>13</v>
      </c>
      <c r="I26" s="126">
        <v>2</v>
      </c>
      <c r="J26" s="126">
        <v>11</v>
      </c>
      <c r="K26" s="143">
        <v>1</v>
      </c>
      <c r="AMA26"/>
      <c r="AMB26"/>
      <c r="AMC26"/>
      <c r="AMD26"/>
      <c r="AME26"/>
      <c r="AMF26"/>
      <c r="AMG26"/>
      <c r="AMH26"/>
      <c r="AMI26"/>
      <c r="AMJ26"/>
    </row>
    <row r="27" spans="1:1024">
      <c r="A27" s="125" t="s">
        <v>346</v>
      </c>
      <c r="B27" s="126">
        <v>8</v>
      </c>
      <c r="C27" s="126">
        <f t="shared" si="1"/>
        <v>74</v>
      </c>
      <c r="D27" s="126">
        <v>62</v>
      </c>
      <c r="E27" s="126">
        <v>12</v>
      </c>
      <c r="F27" s="144">
        <v>0.81100000000000005</v>
      </c>
      <c r="G27" s="126">
        <v>1</v>
      </c>
      <c r="H27" s="126">
        <v>6</v>
      </c>
      <c r="I27" s="126">
        <v>5</v>
      </c>
      <c r="J27" s="126">
        <v>1</v>
      </c>
      <c r="K27" s="143">
        <v>1</v>
      </c>
      <c r="AMA27"/>
      <c r="AMB27"/>
      <c r="AMC27"/>
      <c r="AMD27"/>
      <c r="AME27"/>
      <c r="AMF27"/>
      <c r="AMG27"/>
      <c r="AMH27"/>
      <c r="AMI27"/>
      <c r="AMJ27"/>
    </row>
    <row r="28" spans="1:1024" ht="25.5">
      <c r="A28" s="125" t="s">
        <v>347</v>
      </c>
      <c r="B28" s="126">
        <v>16</v>
      </c>
      <c r="C28" s="126">
        <f t="shared" si="1"/>
        <v>108</v>
      </c>
      <c r="D28" s="126">
        <v>99</v>
      </c>
      <c r="E28" s="126">
        <v>9</v>
      </c>
      <c r="F28" s="144">
        <v>0.81499999999999995</v>
      </c>
      <c r="G28" s="126">
        <v>2</v>
      </c>
      <c r="H28" s="126">
        <v>9</v>
      </c>
      <c r="I28" s="126">
        <v>9</v>
      </c>
      <c r="J28" s="126">
        <v>0</v>
      </c>
      <c r="K28" s="143">
        <v>0.88900000000000001</v>
      </c>
      <c r="AMA28"/>
      <c r="AMB28"/>
      <c r="AMC28"/>
      <c r="AMD28"/>
      <c r="AME28"/>
      <c r="AMF28"/>
      <c r="AMG28"/>
      <c r="AMH28"/>
      <c r="AMI28"/>
      <c r="AMJ28"/>
    </row>
    <row r="29" spans="1:1024">
      <c r="A29" s="125" t="s">
        <v>348</v>
      </c>
      <c r="B29" s="126">
        <v>23</v>
      </c>
      <c r="C29" s="126">
        <f t="shared" si="1"/>
        <v>283</v>
      </c>
      <c r="D29" s="126">
        <v>57</v>
      </c>
      <c r="E29" s="126">
        <v>226</v>
      </c>
      <c r="F29" s="144">
        <v>0.90500000000000003</v>
      </c>
      <c r="G29" s="126">
        <v>32</v>
      </c>
      <c r="H29" s="126">
        <v>333</v>
      </c>
      <c r="I29" s="126">
        <v>64</v>
      </c>
      <c r="J29" s="126">
        <v>269</v>
      </c>
      <c r="K29" s="145">
        <v>0.96099999999999997</v>
      </c>
      <c r="AMA29"/>
      <c r="AMB29"/>
      <c r="AMC29"/>
      <c r="AMD29"/>
      <c r="AME29"/>
      <c r="AMF29"/>
      <c r="AMG29"/>
      <c r="AMH29"/>
      <c r="AMI29"/>
      <c r="AMJ29"/>
    </row>
    <row r="30" spans="1:1024">
      <c r="A30" s="125" t="s">
        <v>349</v>
      </c>
      <c r="B30" s="126"/>
      <c r="C30" s="126"/>
      <c r="D30" s="126"/>
      <c r="E30" s="126"/>
      <c r="F30" s="144"/>
      <c r="G30" s="126">
        <v>1</v>
      </c>
      <c r="H30" s="126">
        <v>8</v>
      </c>
      <c r="I30" s="126">
        <v>4</v>
      </c>
      <c r="J30" s="126">
        <v>4</v>
      </c>
      <c r="K30" s="145">
        <v>1</v>
      </c>
      <c r="AMA30"/>
      <c r="AMB30"/>
      <c r="AMC30"/>
      <c r="AMD30"/>
      <c r="AME30"/>
      <c r="AMF30"/>
      <c r="AMG30"/>
      <c r="AMH30"/>
      <c r="AMI30"/>
      <c r="AMJ30"/>
    </row>
    <row r="31" spans="1:1024">
      <c r="A31" s="125" t="s">
        <v>350</v>
      </c>
      <c r="B31" s="126">
        <v>1</v>
      </c>
      <c r="C31" s="126">
        <f>+D31+E31</f>
        <v>12</v>
      </c>
      <c r="D31" s="126">
        <v>6</v>
      </c>
      <c r="E31" s="126">
        <v>6</v>
      </c>
      <c r="F31" s="144">
        <v>0.75</v>
      </c>
      <c r="G31" s="126">
        <v>1</v>
      </c>
      <c r="H31" s="126">
        <v>6</v>
      </c>
      <c r="I31" s="126">
        <v>2</v>
      </c>
      <c r="J31" s="126">
        <v>4</v>
      </c>
      <c r="K31" s="145">
        <v>0.5</v>
      </c>
      <c r="AMA31"/>
      <c r="AMB31"/>
      <c r="AMC31"/>
      <c r="AMD31"/>
      <c r="AME31"/>
      <c r="AMF31"/>
      <c r="AMG31"/>
      <c r="AMH31"/>
      <c r="AMI31"/>
      <c r="AMJ31"/>
    </row>
    <row r="32" spans="1:1024" ht="25.5">
      <c r="A32" s="125" t="s">
        <v>351</v>
      </c>
      <c r="B32" s="126">
        <v>1</v>
      </c>
      <c r="C32" s="126">
        <f>+D32+E32</f>
        <v>5</v>
      </c>
      <c r="D32" s="126">
        <v>3</v>
      </c>
      <c r="E32" s="126">
        <v>2</v>
      </c>
      <c r="F32" s="144">
        <v>0.8</v>
      </c>
      <c r="G32" s="126">
        <v>1</v>
      </c>
      <c r="H32" s="126">
        <v>9</v>
      </c>
      <c r="I32" s="126">
        <v>6</v>
      </c>
      <c r="J32" s="126">
        <v>3</v>
      </c>
      <c r="K32" s="145">
        <v>0.55600000000000005</v>
      </c>
      <c r="AMA32"/>
      <c r="AMB32"/>
      <c r="AMC32"/>
      <c r="AMD32"/>
      <c r="AME32"/>
      <c r="AMF32"/>
      <c r="AMG32"/>
      <c r="AMH32"/>
      <c r="AMI32"/>
      <c r="AMJ32"/>
    </row>
    <row r="33" spans="1:1024" ht="25.5">
      <c r="A33" s="125" t="s">
        <v>352</v>
      </c>
      <c r="B33" s="126">
        <v>3</v>
      </c>
      <c r="C33" s="126">
        <f>+D33+E33</f>
        <v>24</v>
      </c>
      <c r="D33" s="126">
        <v>23</v>
      </c>
      <c r="E33" s="126">
        <v>1</v>
      </c>
      <c r="F33" s="144">
        <v>0.625</v>
      </c>
      <c r="G33" s="126"/>
      <c r="H33" s="126"/>
      <c r="I33" s="126"/>
      <c r="J33" s="126"/>
      <c r="K33" s="145"/>
      <c r="AMA33"/>
      <c r="AMB33"/>
      <c r="AMC33"/>
      <c r="AMD33"/>
      <c r="AME33"/>
      <c r="AMF33"/>
      <c r="AMG33"/>
      <c r="AMH33"/>
      <c r="AMI33"/>
      <c r="AMJ33"/>
    </row>
    <row r="34" spans="1:1024">
      <c r="A34" s="125" t="s">
        <v>353</v>
      </c>
      <c r="B34" s="126">
        <v>2</v>
      </c>
      <c r="C34" s="126">
        <f>+D34+E34</f>
        <v>19</v>
      </c>
      <c r="D34" s="126">
        <v>16</v>
      </c>
      <c r="E34" s="126">
        <v>3</v>
      </c>
      <c r="F34" s="144">
        <v>0.89500000000000002</v>
      </c>
      <c r="G34" s="126">
        <v>1</v>
      </c>
      <c r="H34" s="126">
        <v>2</v>
      </c>
      <c r="I34" s="126">
        <v>2</v>
      </c>
      <c r="J34" s="126">
        <v>0</v>
      </c>
      <c r="K34" s="145">
        <v>1</v>
      </c>
      <c r="AMA34"/>
      <c r="AMB34"/>
      <c r="AMC34"/>
      <c r="AMD34"/>
      <c r="AME34"/>
      <c r="AMF34"/>
      <c r="AMG34"/>
      <c r="AMH34"/>
      <c r="AMI34"/>
      <c r="AMJ34"/>
    </row>
    <row r="35" spans="1:1024">
      <c r="A35" s="125" t="s">
        <v>354</v>
      </c>
      <c r="B35" s="126"/>
      <c r="C35" s="126"/>
      <c r="D35" s="126"/>
      <c r="E35" s="126"/>
      <c r="F35" s="144"/>
      <c r="G35" s="126">
        <v>1</v>
      </c>
      <c r="H35" s="126">
        <v>11</v>
      </c>
      <c r="I35" s="126">
        <v>6</v>
      </c>
      <c r="J35" s="126">
        <v>5</v>
      </c>
      <c r="K35" s="145">
        <v>1</v>
      </c>
      <c r="AMA35"/>
      <c r="AMB35"/>
      <c r="AMC35"/>
      <c r="AMD35"/>
      <c r="AME35"/>
      <c r="AMF35"/>
      <c r="AMG35"/>
      <c r="AMH35"/>
      <c r="AMI35"/>
      <c r="AMJ35"/>
    </row>
    <row r="36" spans="1:1024">
      <c r="A36" s="125" t="s">
        <v>355</v>
      </c>
      <c r="B36" s="126">
        <v>10</v>
      </c>
      <c r="C36" s="126">
        <f>+D36+E36</f>
        <v>69</v>
      </c>
      <c r="D36" s="126">
        <v>53</v>
      </c>
      <c r="E36" s="126">
        <v>16</v>
      </c>
      <c r="F36" s="144">
        <v>0.88400000000000001</v>
      </c>
      <c r="G36" s="126">
        <v>8</v>
      </c>
      <c r="H36" s="126">
        <v>75</v>
      </c>
      <c r="I36" s="126">
        <v>55</v>
      </c>
      <c r="J36" s="126">
        <v>20</v>
      </c>
      <c r="K36" s="145">
        <v>0.96</v>
      </c>
      <c r="AMA36"/>
      <c r="AMB36"/>
      <c r="AMC36"/>
      <c r="AMD36"/>
      <c r="AME36"/>
      <c r="AMF36"/>
      <c r="AMG36"/>
      <c r="AMH36"/>
      <c r="AMI36"/>
      <c r="AMJ36"/>
    </row>
    <row r="37" spans="1:1024">
      <c r="A37" s="125" t="s">
        <v>356</v>
      </c>
      <c r="B37" s="126">
        <v>8</v>
      </c>
      <c r="C37" s="126">
        <f>+D37+E37</f>
        <v>92</v>
      </c>
      <c r="D37" s="126">
        <v>81</v>
      </c>
      <c r="E37" s="126">
        <v>11</v>
      </c>
      <c r="F37" s="144">
        <v>0.77200000000000002</v>
      </c>
      <c r="G37" s="126">
        <v>10</v>
      </c>
      <c r="H37" s="126">
        <v>97</v>
      </c>
      <c r="I37" s="126">
        <v>76</v>
      </c>
      <c r="J37" s="126">
        <v>21</v>
      </c>
      <c r="K37" s="145">
        <v>1</v>
      </c>
      <c r="AMA37"/>
      <c r="AMB37"/>
      <c r="AMC37"/>
      <c r="AMD37"/>
      <c r="AME37"/>
      <c r="AMF37"/>
      <c r="AMG37"/>
      <c r="AMH37"/>
      <c r="AMI37"/>
      <c r="AMJ37"/>
    </row>
    <row r="38" spans="1:1024">
      <c r="A38" s="125" t="s">
        <v>357</v>
      </c>
      <c r="B38" s="126">
        <v>1</v>
      </c>
      <c r="C38" s="126">
        <f>+D38+E38</f>
        <v>12</v>
      </c>
      <c r="D38" s="126">
        <v>2</v>
      </c>
      <c r="E38" s="126">
        <v>10</v>
      </c>
      <c r="F38" s="144">
        <v>0.91700000000000004</v>
      </c>
      <c r="G38" s="126"/>
      <c r="H38" s="126"/>
      <c r="I38" s="126"/>
      <c r="J38" s="126"/>
      <c r="K38" s="145"/>
      <c r="AMA38"/>
      <c r="AMB38"/>
      <c r="AMC38"/>
      <c r="AMD38"/>
      <c r="AME38"/>
      <c r="AMF38"/>
      <c r="AMG38"/>
      <c r="AMH38"/>
      <c r="AMI38"/>
      <c r="AMJ38"/>
    </row>
    <row r="39" spans="1:1024">
      <c r="A39" s="125" t="s">
        <v>358</v>
      </c>
      <c r="B39" s="126"/>
      <c r="C39" s="126"/>
      <c r="D39" s="126"/>
      <c r="E39" s="126"/>
      <c r="F39" s="144"/>
      <c r="G39" s="126">
        <v>1</v>
      </c>
      <c r="H39" s="126">
        <v>13</v>
      </c>
      <c r="I39" s="126">
        <v>6</v>
      </c>
      <c r="J39" s="126">
        <v>7</v>
      </c>
      <c r="K39" s="145">
        <v>0.69199999999999995</v>
      </c>
      <c r="AMA39"/>
      <c r="AMB39"/>
      <c r="AMC39"/>
      <c r="AMD39"/>
      <c r="AME39"/>
      <c r="AMF39"/>
      <c r="AMG39"/>
      <c r="AMH39"/>
      <c r="AMI39"/>
      <c r="AMJ39"/>
    </row>
    <row r="40" spans="1:1024">
      <c r="A40" s="73"/>
      <c r="B40" s="73">
        <f>SUM(B9:B37)</f>
        <v>168</v>
      </c>
      <c r="C40" s="73">
        <f>SUM(C9:C37)</f>
        <v>1644</v>
      </c>
      <c r="D40" s="73">
        <f>SUM(D9:D37)</f>
        <v>777</v>
      </c>
      <c r="E40" s="73">
        <f>SUM(E9:E37)</f>
        <v>867</v>
      </c>
      <c r="F40" s="147">
        <v>0.80166821130676602</v>
      </c>
      <c r="G40" s="73">
        <f>+SUM(G5:G38)</f>
        <v>134</v>
      </c>
      <c r="H40" s="73">
        <f>+SUM(H5:H38)</f>
        <v>1171</v>
      </c>
      <c r="I40" s="73">
        <f>+SUM(I5:I38)</f>
        <v>551</v>
      </c>
      <c r="J40" s="73">
        <f>+SUM(J5:J38)</f>
        <v>620</v>
      </c>
      <c r="K40" s="146">
        <v>0.96399999999999997</v>
      </c>
      <c r="AMA40"/>
      <c r="AMB40"/>
      <c r="AMC40"/>
      <c r="AMD40"/>
      <c r="AME40"/>
      <c r="AMF40"/>
      <c r="AMG40"/>
      <c r="AMH40"/>
      <c r="AMI40"/>
      <c r="AMJ40"/>
    </row>
    <row r="42" spans="1:1024">
      <c r="A42" s="10" t="s">
        <v>8</v>
      </c>
    </row>
  </sheetData>
  <mergeCells count="3">
    <mergeCell ref="A3:A4"/>
    <mergeCell ref="B3:F3"/>
    <mergeCell ref="G3:K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1048576"/>
  <sheetViews>
    <sheetView showGridLines="0" topLeftCell="A7" zoomScale="120" zoomScaleNormal="120" workbookViewId="0">
      <selection activeCell="K22" sqref="K22"/>
    </sheetView>
  </sheetViews>
  <sheetFormatPr baseColWidth="10" defaultColWidth="12.85546875" defaultRowHeight="12.75"/>
  <cols>
    <col min="1" max="1" width="8.28515625" style="10" customWidth="1"/>
    <col min="2" max="2" width="19.5703125" style="39" customWidth="1"/>
    <col min="3" max="5" width="13" style="10"/>
    <col min="6" max="7" width="12" style="10" customWidth="1"/>
    <col min="8" max="1024" width="13" style="10"/>
  </cols>
  <sheetData>
    <row r="1" spans="2:1024" ht="12.75" customHeight="1">
      <c r="B1" s="39" t="s">
        <v>444</v>
      </c>
      <c r="C1" s="40"/>
      <c r="D1" s="40"/>
      <c r="E1" s="40"/>
      <c r="F1" s="40"/>
      <c r="G1" s="40"/>
      <c r="H1" s="40"/>
    </row>
    <row r="2" spans="2:1024" ht="48.6" customHeight="1">
      <c r="B2" s="41" t="s">
        <v>29</v>
      </c>
      <c r="C2" s="3">
        <v>2020</v>
      </c>
      <c r="D2" s="3">
        <v>2021</v>
      </c>
      <c r="E2" s="3">
        <v>2022</v>
      </c>
      <c r="F2" s="3">
        <v>2023</v>
      </c>
      <c r="G2" s="3">
        <v>2024</v>
      </c>
      <c r="H2" s="3" t="s">
        <v>12</v>
      </c>
      <c r="AMJ2"/>
    </row>
    <row r="3" spans="2:1024" ht="19.350000000000001" customHeight="1">
      <c r="B3" s="43" t="s">
        <v>13</v>
      </c>
      <c r="C3" s="25">
        <v>187276.66666666701</v>
      </c>
      <c r="D3" s="25">
        <f>SUM(D4:D17)</f>
        <v>144411.94047619042</v>
      </c>
      <c r="E3" s="25">
        <f>+SUM(E4:E17)</f>
        <v>86711.75</v>
      </c>
      <c r="F3" s="25">
        <f>+SUM(F4:F17)</f>
        <v>83857</v>
      </c>
      <c r="G3" s="25">
        <v>84218</v>
      </c>
      <c r="H3" s="42">
        <f t="shared" ref="H3:H17" si="0">+G3/F3-1</f>
        <v>4.3049477085992383E-3</v>
      </c>
      <c r="AMJ3"/>
    </row>
    <row r="4" spans="2:1024" ht="19.350000000000001" customHeight="1">
      <c r="B4" s="43" t="s">
        <v>14</v>
      </c>
      <c r="C4" s="25">
        <v>19669.25</v>
      </c>
      <c r="D4" s="25">
        <v>26085.75</v>
      </c>
      <c r="E4" s="25">
        <v>16266.083333333299</v>
      </c>
      <c r="F4" s="25">
        <v>15738</v>
      </c>
      <c r="G4" s="25">
        <v>15705.416666666701</v>
      </c>
      <c r="H4" s="42">
        <f t="shared" si="0"/>
        <v>-2.0703604862942759E-3</v>
      </c>
      <c r="AMJ4"/>
    </row>
    <row r="5" spans="2:1024" ht="19.350000000000001" customHeight="1">
      <c r="B5" s="43" t="s">
        <v>15</v>
      </c>
      <c r="C5" s="25">
        <v>31286.833333333299</v>
      </c>
      <c r="D5" s="25">
        <v>23718.833333333299</v>
      </c>
      <c r="E5" s="25">
        <v>14032.916666666701</v>
      </c>
      <c r="F5" s="25">
        <v>13332</v>
      </c>
      <c r="G5" s="25">
        <v>13622.583333333299</v>
      </c>
      <c r="H5" s="42">
        <f t="shared" si="0"/>
        <v>2.1795929592956842E-2</v>
      </c>
      <c r="AMJ5"/>
    </row>
    <row r="6" spans="2:1024" ht="19.350000000000001" customHeight="1">
      <c r="B6" s="43" t="s">
        <v>16</v>
      </c>
      <c r="C6" s="25">
        <v>18046</v>
      </c>
      <c r="D6" s="25">
        <v>13942</v>
      </c>
      <c r="E6" s="25">
        <v>8893.8333333333303</v>
      </c>
      <c r="F6" s="25">
        <v>8538</v>
      </c>
      <c r="G6" s="25">
        <v>8602.6666666666697</v>
      </c>
      <c r="H6" s="42">
        <f t="shared" si="0"/>
        <v>7.5739829780592238E-3</v>
      </c>
      <c r="AMJ6"/>
    </row>
    <row r="7" spans="2:1024" ht="19.350000000000001" customHeight="1">
      <c r="B7" s="43" t="s">
        <v>18</v>
      </c>
      <c r="C7" s="25">
        <v>11327.166666666701</v>
      </c>
      <c r="D7" s="25">
        <v>13820</v>
      </c>
      <c r="E7" s="25">
        <v>8310.8333333333303</v>
      </c>
      <c r="F7" s="25">
        <v>8048</v>
      </c>
      <c r="G7" s="25">
        <v>8071.3333333333303</v>
      </c>
      <c r="H7" s="42">
        <f t="shared" si="0"/>
        <v>2.8992710404236455E-3</v>
      </c>
      <c r="AMJ7"/>
    </row>
    <row r="8" spans="2:1024" ht="19.350000000000001" customHeight="1">
      <c r="B8" s="43" t="s">
        <v>17</v>
      </c>
      <c r="C8" s="25">
        <v>34127.666666666701</v>
      </c>
      <c r="D8" s="25">
        <v>12792.75</v>
      </c>
      <c r="E8" s="25">
        <v>7509.25</v>
      </c>
      <c r="F8" s="25">
        <v>7112</v>
      </c>
      <c r="G8" s="25">
        <v>7125.0833333333303</v>
      </c>
      <c r="H8" s="42">
        <f t="shared" si="0"/>
        <v>1.8396137982747973E-3</v>
      </c>
      <c r="AMJ8"/>
    </row>
    <row r="9" spans="2:1024" ht="19.350000000000001" customHeight="1">
      <c r="B9" s="43" t="s">
        <v>19</v>
      </c>
      <c r="C9" s="25">
        <v>8145.9166666666697</v>
      </c>
      <c r="D9" s="25">
        <v>13008.833333333299</v>
      </c>
      <c r="E9" s="25">
        <v>6094.5</v>
      </c>
      <c r="F9" s="25">
        <v>5957</v>
      </c>
      <c r="G9" s="25">
        <v>5892.5</v>
      </c>
      <c r="H9" s="42">
        <f t="shared" si="0"/>
        <v>-1.0827597784119569E-2</v>
      </c>
      <c r="AMJ9"/>
    </row>
    <row r="10" spans="2:1024" ht="19.350000000000001" customHeight="1">
      <c r="B10" s="43" t="s">
        <v>21</v>
      </c>
      <c r="C10" s="25">
        <v>17517.333333333299</v>
      </c>
      <c r="D10" s="25">
        <v>8709.5833333333303</v>
      </c>
      <c r="E10" s="25">
        <v>4679.4166666666697</v>
      </c>
      <c r="F10" s="25">
        <v>4544</v>
      </c>
      <c r="G10" s="25">
        <v>4488.6666666666697</v>
      </c>
      <c r="H10" s="42">
        <f t="shared" si="0"/>
        <v>-1.2177230046947707E-2</v>
      </c>
      <c r="AMJ10"/>
    </row>
    <row r="11" spans="2:1024" ht="19.350000000000001" customHeight="1">
      <c r="B11" s="43" t="s">
        <v>20</v>
      </c>
      <c r="C11" s="25">
        <v>7373.25</v>
      </c>
      <c r="D11" s="25">
        <v>6414.6666666666697</v>
      </c>
      <c r="E11" s="25">
        <v>4372.0833333333303</v>
      </c>
      <c r="F11" s="25">
        <v>4305</v>
      </c>
      <c r="G11" s="25">
        <v>4479.3333333333303</v>
      </c>
      <c r="H11" s="42">
        <f t="shared" si="0"/>
        <v>4.0495547812620325E-2</v>
      </c>
      <c r="AMJ11"/>
    </row>
    <row r="12" spans="2:1024" ht="19.350000000000001" customHeight="1">
      <c r="B12" s="43" t="s">
        <v>23</v>
      </c>
      <c r="C12" s="25">
        <v>7833.4166666666697</v>
      </c>
      <c r="D12" s="25">
        <v>6470.9166666666697</v>
      </c>
      <c r="E12" s="25">
        <v>3933.1666666666702</v>
      </c>
      <c r="F12" s="25">
        <v>3919</v>
      </c>
      <c r="G12" s="25">
        <v>3841.5833333333298</v>
      </c>
      <c r="H12" s="42">
        <f t="shared" si="0"/>
        <v>-1.9754188993791777E-2</v>
      </c>
      <c r="AMJ12"/>
    </row>
    <row r="13" spans="2:1024" ht="19.350000000000001" customHeight="1">
      <c r="B13" s="43" t="s">
        <v>22</v>
      </c>
      <c r="C13" s="25">
        <v>8491.0833333333303</v>
      </c>
      <c r="D13" s="25">
        <v>5964.4166666666697</v>
      </c>
      <c r="E13" s="25">
        <v>3780.9166666666702</v>
      </c>
      <c r="F13" s="25">
        <v>3676</v>
      </c>
      <c r="G13" s="25">
        <v>3607</v>
      </c>
      <c r="H13" s="42">
        <f t="shared" si="0"/>
        <v>-1.8770402611534287E-2</v>
      </c>
      <c r="AMJ13"/>
    </row>
    <row r="14" spans="2:1024" ht="19.350000000000001" customHeight="1">
      <c r="B14" s="43" t="s">
        <v>24</v>
      </c>
      <c r="C14" s="25">
        <v>17939</v>
      </c>
      <c r="D14" s="25">
        <v>6037.8333333333303</v>
      </c>
      <c r="E14" s="25">
        <v>3455.1666666666702</v>
      </c>
      <c r="F14" s="25">
        <v>3345</v>
      </c>
      <c r="G14" s="25">
        <v>3295.5833333333298</v>
      </c>
      <c r="H14" s="42">
        <f t="shared" si="0"/>
        <v>-1.4773293472846061E-2</v>
      </c>
      <c r="AMJ14"/>
    </row>
    <row r="15" spans="2:1024" ht="19.350000000000001" customHeight="1">
      <c r="B15" s="43" t="s">
        <v>27</v>
      </c>
      <c r="C15" s="25">
        <v>5481.5833333333303</v>
      </c>
      <c r="D15" s="25">
        <v>4401.5</v>
      </c>
      <c r="E15" s="25">
        <v>2760.3333333333298</v>
      </c>
      <c r="F15" s="25">
        <v>2718</v>
      </c>
      <c r="G15" s="25">
        <v>2753.75</v>
      </c>
      <c r="H15" s="42">
        <f t="shared" si="0"/>
        <v>1.3153053715967644E-2</v>
      </c>
      <c r="AMJ15"/>
    </row>
    <row r="16" spans="2:1024" ht="19.350000000000001" customHeight="1">
      <c r="B16" s="43" t="s">
        <v>25</v>
      </c>
      <c r="C16" s="44" t="s">
        <v>26</v>
      </c>
      <c r="D16" s="25">
        <v>3013.8571428571399</v>
      </c>
      <c r="E16" s="25">
        <v>2585.3333333333298</v>
      </c>
      <c r="F16" s="25">
        <v>2496</v>
      </c>
      <c r="G16" s="25">
        <v>2501.5833333333298</v>
      </c>
      <c r="H16" s="42">
        <f t="shared" si="0"/>
        <v>2.236912393160928E-3</v>
      </c>
      <c r="AMJ16"/>
    </row>
    <row r="17" spans="2:1024" ht="19.350000000000001" customHeight="1">
      <c r="B17" s="43" t="s">
        <v>28</v>
      </c>
      <c r="C17" s="25" t="s">
        <v>26</v>
      </c>
      <c r="D17" s="25">
        <v>31</v>
      </c>
      <c r="E17" s="25">
        <v>37.9166666666667</v>
      </c>
      <c r="F17" s="25">
        <v>129</v>
      </c>
      <c r="G17" s="25">
        <v>227</v>
      </c>
      <c r="H17" s="42">
        <f t="shared" si="0"/>
        <v>0.75968992248062017</v>
      </c>
      <c r="AMJ17"/>
    </row>
    <row r="18" spans="2:1024" ht="19.350000000000001" customHeight="1">
      <c r="B18" s="39" t="s">
        <v>8</v>
      </c>
    </row>
    <row r="20" spans="2:1024" ht="19.350000000000001" customHeight="1">
      <c r="B20" s="45" t="s">
        <v>445</v>
      </c>
    </row>
    <row r="34" spans="2:2" ht="19.350000000000001" customHeight="1">
      <c r="B34"/>
    </row>
    <row r="35" spans="2:2" ht="19.350000000000001" customHeight="1">
      <c r="B35" s="39" t="s">
        <v>8</v>
      </c>
    </row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MJ28"/>
  <sheetViews>
    <sheetView showGridLines="0" zoomScale="120" zoomScaleNormal="120" workbookViewId="0">
      <selection activeCell="B3" sqref="B3:F3"/>
    </sheetView>
  </sheetViews>
  <sheetFormatPr baseColWidth="10" defaultColWidth="12" defaultRowHeight="12.75"/>
  <cols>
    <col min="1" max="1" width="42.42578125" style="10" customWidth="1"/>
    <col min="2" max="6" width="12.7109375" style="10" customWidth="1"/>
    <col min="7" max="7" width="12" style="10"/>
    <col min="8" max="8" width="14" style="10" customWidth="1"/>
    <col min="9" max="1024" width="12" style="10"/>
  </cols>
  <sheetData>
    <row r="1" spans="1:11">
      <c r="A1" s="39" t="s">
        <v>505</v>
      </c>
    </row>
    <row r="3" spans="1:11" ht="14.65" customHeight="1">
      <c r="A3" s="218" t="s">
        <v>323</v>
      </c>
      <c r="B3" s="213" t="s">
        <v>262</v>
      </c>
      <c r="C3" s="213"/>
      <c r="D3" s="213"/>
      <c r="E3" s="213"/>
      <c r="F3" s="213"/>
      <c r="G3" s="213" t="s">
        <v>263</v>
      </c>
      <c r="H3" s="213"/>
      <c r="I3" s="213"/>
      <c r="J3" s="213"/>
      <c r="K3" s="213"/>
    </row>
    <row r="4" spans="1:11" ht="25.5">
      <c r="A4" s="218"/>
      <c r="B4" s="73" t="s">
        <v>302</v>
      </c>
      <c r="C4" s="73" t="s">
        <v>303</v>
      </c>
      <c r="D4" s="73" t="s">
        <v>141</v>
      </c>
      <c r="E4" s="73" t="s">
        <v>140</v>
      </c>
      <c r="F4" s="73" t="s">
        <v>280</v>
      </c>
      <c r="G4" s="73" t="s">
        <v>302</v>
      </c>
      <c r="H4" s="73" t="s">
        <v>303</v>
      </c>
      <c r="I4" s="73" t="s">
        <v>141</v>
      </c>
      <c r="J4" s="73" t="s">
        <v>140</v>
      </c>
      <c r="K4" s="73" t="s">
        <v>280</v>
      </c>
    </row>
    <row r="5" spans="1:11">
      <c r="A5" s="10" t="s">
        <v>325</v>
      </c>
      <c r="B5" s="126"/>
      <c r="C5" s="126"/>
      <c r="D5" s="126"/>
      <c r="E5" s="126"/>
      <c r="F5" s="148"/>
      <c r="G5" s="126">
        <v>1</v>
      </c>
      <c r="H5" s="126">
        <v>9</v>
      </c>
      <c r="I5" s="126">
        <v>4</v>
      </c>
      <c r="J5" s="126">
        <v>5</v>
      </c>
      <c r="K5" s="148">
        <v>0.88900000000000001</v>
      </c>
    </row>
    <row r="6" spans="1:11">
      <c r="A6" s="125" t="s">
        <v>328</v>
      </c>
      <c r="B6" s="126">
        <v>1</v>
      </c>
      <c r="C6" s="126">
        <f t="shared" ref="C6:C11" si="0">+D6+E6</f>
        <v>11</v>
      </c>
      <c r="D6" s="126">
        <v>10</v>
      </c>
      <c r="E6" s="126">
        <v>1</v>
      </c>
      <c r="F6" s="148">
        <v>0.45500000000000002</v>
      </c>
      <c r="G6" s="126"/>
      <c r="H6" s="126"/>
      <c r="I6" s="126"/>
      <c r="J6" s="126"/>
      <c r="K6" s="148"/>
    </row>
    <row r="7" spans="1:11">
      <c r="A7" s="125" t="s">
        <v>329</v>
      </c>
      <c r="B7" s="126">
        <v>2</v>
      </c>
      <c r="C7" s="126">
        <f t="shared" si="0"/>
        <v>25</v>
      </c>
      <c r="D7" s="126">
        <v>3</v>
      </c>
      <c r="E7" s="126">
        <v>22</v>
      </c>
      <c r="F7" s="148">
        <v>0.72</v>
      </c>
      <c r="G7" s="126">
        <v>4</v>
      </c>
      <c r="H7" s="126">
        <v>32</v>
      </c>
      <c r="I7" s="126">
        <v>6</v>
      </c>
      <c r="J7" s="126">
        <v>26</v>
      </c>
      <c r="K7" s="148">
        <v>1</v>
      </c>
    </row>
    <row r="8" spans="1:11">
      <c r="A8" s="125" t="s">
        <v>359</v>
      </c>
      <c r="B8" s="126"/>
      <c r="C8" s="126">
        <f t="shared" si="0"/>
        <v>0</v>
      </c>
      <c r="D8" s="126"/>
      <c r="E8" s="126"/>
      <c r="F8" s="126"/>
      <c r="G8" s="126">
        <v>6</v>
      </c>
      <c r="H8" s="126">
        <v>55</v>
      </c>
      <c r="I8" s="126">
        <v>16</v>
      </c>
      <c r="J8" s="126">
        <v>39</v>
      </c>
      <c r="K8" s="148">
        <v>0.98199999999999998</v>
      </c>
    </row>
    <row r="9" spans="1:11">
      <c r="A9" s="125" t="s">
        <v>332</v>
      </c>
      <c r="B9" s="126">
        <v>3</v>
      </c>
      <c r="C9" s="126">
        <f t="shared" si="0"/>
        <v>32</v>
      </c>
      <c r="D9" s="126">
        <v>20</v>
      </c>
      <c r="E9" s="126">
        <v>12</v>
      </c>
      <c r="F9" s="148">
        <v>0.96899999999999997</v>
      </c>
      <c r="G9" s="126">
        <v>1</v>
      </c>
      <c r="H9" s="126">
        <v>5</v>
      </c>
      <c r="I9" s="126">
        <v>4</v>
      </c>
      <c r="J9" s="126">
        <v>1</v>
      </c>
      <c r="K9" s="148">
        <v>1</v>
      </c>
    </row>
    <row r="10" spans="1:11">
      <c r="A10" s="125" t="s">
        <v>334</v>
      </c>
      <c r="B10" s="126">
        <v>1</v>
      </c>
      <c r="C10" s="126">
        <f t="shared" si="0"/>
        <v>11</v>
      </c>
      <c r="D10" s="126">
        <v>10</v>
      </c>
      <c r="E10" s="126">
        <v>1</v>
      </c>
      <c r="F10" s="148">
        <v>0.45500000000000002</v>
      </c>
      <c r="G10" s="126"/>
      <c r="H10" s="126"/>
      <c r="I10" s="126"/>
      <c r="J10" s="126"/>
      <c r="K10" s="148"/>
    </row>
    <row r="11" spans="1:11">
      <c r="A11" s="125" t="s">
        <v>337</v>
      </c>
      <c r="B11" s="126">
        <v>4</v>
      </c>
      <c r="C11" s="126">
        <f t="shared" si="0"/>
        <v>56</v>
      </c>
      <c r="D11" s="126">
        <v>18</v>
      </c>
      <c r="E11" s="126">
        <v>38</v>
      </c>
      <c r="F11" s="148">
        <v>0.60699999999999998</v>
      </c>
      <c r="G11" s="126">
        <v>5</v>
      </c>
      <c r="H11" s="126">
        <v>49</v>
      </c>
      <c r="I11" s="126">
        <v>12</v>
      </c>
      <c r="J11" s="126">
        <v>37</v>
      </c>
      <c r="K11" s="148">
        <v>0.91800000000000004</v>
      </c>
    </row>
    <row r="12" spans="1:11">
      <c r="A12" s="125" t="s">
        <v>360</v>
      </c>
      <c r="B12" s="126"/>
      <c r="C12" s="126"/>
      <c r="D12" s="126"/>
      <c r="E12" s="126"/>
      <c r="F12" s="148"/>
      <c r="G12" s="126">
        <v>1</v>
      </c>
      <c r="H12" s="126">
        <v>5</v>
      </c>
      <c r="I12" s="126">
        <v>2</v>
      </c>
      <c r="J12" s="126">
        <v>3</v>
      </c>
      <c r="K12" s="148">
        <v>1</v>
      </c>
    </row>
    <row r="13" spans="1:11" ht="25.5">
      <c r="A13" s="125" t="s">
        <v>361</v>
      </c>
      <c r="B13" s="126"/>
      <c r="C13" s="126"/>
      <c r="D13" s="126"/>
      <c r="E13" s="126"/>
      <c r="F13" s="148"/>
      <c r="G13" s="126">
        <v>1</v>
      </c>
      <c r="H13" s="126">
        <v>5</v>
      </c>
      <c r="I13" s="126">
        <v>4</v>
      </c>
      <c r="J13" s="126">
        <v>1</v>
      </c>
      <c r="K13" s="148">
        <v>1</v>
      </c>
    </row>
    <row r="14" spans="1:11">
      <c r="A14" s="125" t="s">
        <v>362</v>
      </c>
      <c r="B14" s="126"/>
      <c r="C14" s="126"/>
      <c r="D14" s="126"/>
      <c r="E14" s="126"/>
      <c r="F14" s="148"/>
      <c r="G14" s="126">
        <v>1</v>
      </c>
      <c r="H14" s="126">
        <v>13</v>
      </c>
      <c r="I14" s="126">
        <v>7</v>
      </c>
      <c r="J14" s="126">
        <v>6</v>
      </c>
      <c r="K14" s="148">
        <f>11/13</f>
        <v>0.84615384615384615</v>
      </c>
    </row>
    <row r="15" spans="1:11">
      <c r="A15" s="125" t="s">
        <v>363</v>
      </c>
      <c r="B15" s="126">
        <v>1</v>
      </c>
      <c r="C15" s="126">
        <f>+D15+E15</f>
        <v>11</v>
      </c>
      <c r="D15" s="126">
        <v>6</v>
      </c>
      <c r="E15" s="126">
        <v>5</v>
      </c>
      <c r="F15" s="148">
        <v>0.81799999999999995</v>
      </c>
      <c r="G15" s="126"/>
      <c r="H15" s="126"/>
      <c r="I15" s="126"/>
      <c r="J15" s="126"/>
      <c r="K15" s="148"/>
    </row>
    <row r="16" spans="1:11">
      <c r="A16" s="125" t="s">
        <v>364</v>
      </c>
      <c r="B16" s="126"/>
      <c r="C16" s="126"/>
      <c r="D16" s="126"/>
      <c r="E16" s="126"/>
      <c r="F16" s="148"/>
      <c r="G16" s="126">
        <v>1</v>
      </c>
      <c r="H16" s="126">
        <v>7</v>
      </c>
      <c r="I16" s="126">
        <v>5</v>
      </c>
      <c r="J16" s="126">
        <v>2</v>
      </c>
      <c r="K16" s="148">
        <v>1</v>
      </c>
    </row>
    <row r="17" spans="1:11">
      <c r="A17" s="125" t="s">
        <v>365</v>
      </c>
      <c r="B17" s="126">
        <v>3</v>
      </c>
      <c r="C17" s="126">
        <f>+D17+E17</f>
        <v>41</v>
      </c>
      <c r="D17" s="126">
        <v>7</v>
      </c>
      <c r="E17" s="126">
        <v>34</v>
      </c>
      <c r="F17" s="148">
        <v>0.58499999999999996</v>
      </c>
      <c r="G17" s="126">
        <v>5</v>
      </c>
      <c r="H17" s="126">
        <v>47</v>
      </c>
      <c r="I17" s="126">
        <v>7</v>
      </c>
      <c r="J17" s="126">
        <v>40</v>
      </c>
      <c r="K17" s="148">
        <f>43/47</f>
        <v>0.91489361702127658</v>
      </c>
    </row>
    <row r="18" spans="1:11">
      <c r="A18" s="125" t="s">
        <v>366</v>
      </c>
      <c r="B18" s="126"/>
      <c r="C18" s="126"/>
      <c r="D18" s="126"/>
      <c r="E18" s="126"/>
      <c r="F18" s="148"/>
      <c r="G18" s="126">
        <v>4</v>
      </c>
      <c r="H18" s="126">
        <v>48</v>
      </c>
      <c r="I18" s="126">
        <v>12</v>
      </c>
      <c r="J18" s="126">
        <v>36</v>
      </c>
      <c r="K18" s="148">
        <f>47/48</f>
        <v>0.97916666666666663</v>
      </c>
    </row>
    <row r="19" spans="1:11">
      <c r="A19" s="125" t="s">
        <v>367</v>
      </c>
      <c r="B19" s="126">
        <v>2</v>
      </c>
      <c r="C19" s="126">
        <f>+D19+E19</f>
        <v>24</v>
      </c>
      <c r="D19" s="126">
        <v>8</v>
      </c>
      <c r="E19" s="126">
        <v>16</v>
      </c>
      <c r="F19" s="148">
        <v>0.91700000000000004</v>
      </c>
      <c r="G19" s="126">
        <v>1</v>
      </c>
      <c r="H19" s="126">
        <v>11</v>
      </c>
      <c r="I19" s="126">
        <v>2</v>
      </c>
      <c r="J19" s="126">
        <v>9</v>
      </c>
      <c r="K19" s="148">
        <f>10/11</f>
        <v>0.90909090909090906</v>
      </c>
    </row>
    <row r="20" spans="1:11">
      <c r="A20" s="125" t="s">
        <v>345</v>
      </c>
      <c r="B20" s="126"/>
      <c r="C20" s="126"/>
      <c r="D20" s="126"/>
      <c r="E20" s="126"/>
      <c r="F20" s="148"/>
      <c r="G20" s="126">
        <v>1</v>
      </c>
      <c r="H20" s="126">
        <v>13</v>
      </c>
      <c r="I20" s="126">
        <v>4</v>
      </c>
      <c r="J20" s="126">
        <v>9</v>
      </c>
      <c r="K20" s="148">
        <f>12/13</f>
        <v>0.92307692307692313</v>
      </c>
    </row>
    <row r="21" spans="1:11" ht="25.5">
      <c r="A21" s="125" t="s">
        <v>348</v>
      </c>
      <c r="B21" s="126">
        <v>4</v>
      </c>
      <c r="C21" s="126">
        <f>+D21+E21</f>
        <v>51</v>
      </c>
      <c r="D21" s="126">
        <v>13</v>
      </c>
      <c r="E21" s="126">
        <v>38</v>
      </c>
      <c r="F21" s="148">
        <v>0.88200000000000001</v>
      </c>
      <c r="G21" s="126">
        <v>4</v>
      </c>
      <c r="H21" s="126">
        <v>36</v>
      </c>
      <c r="I21" s="126">
        <v>8</v>
      </c>
      <c r="J21" s="126">
        <v>28</v>
      </c>
      <c r="K21" s="148">
        <f>35/36</f>
        <v>0.97222222222222221</v>
      </c>
    </row>
    <row r="22" spans="1:11">
      <c r="A22" s="125" t="s">
        <v>368</v>
      </c>
      <c r="B22" s="126"/>
      <c r="C22" s="126"/>
      <c r="D22" s="126"/>
      <c r="E22" s="126"/>
      <c r="F22" s="148"/>
      <c r="G22" s="126">
        <v>1</v>
      </c>
      <c r="H22" s="126">
        <v>9</v>
      </c>
      <c r="I22" s="126">
        <v>4</v>
      </c>
      <c r="J22" s="126">
        <v>5</v>
      </c>
      <c r="K22" s="148">
        <f>7/9</f>
        <v>0.77777777777777779</v>
      </c>
    </row>
    <row r="23" spans="1:11">
      <c r="A23" s="125" t="s">
        <v>350</v>
      </c>
      <c r="B23" s="126">
        <v>1</v>
      </c>
      <c r="C23" s="126">
        <f>+D23+E23</f>
        <v>14</v>
      </c>
      <c r="D23" s="126">
        <v>7</v>
      </c>
      <c r="E23" s="126">
        <v>7</v>
      </c>
      <c r="F23" s="148">
        <v>0.57099999999999995</v>
      </c>
      <c r="G23" s="126">
        <v>1</v>
      </c>
      <c r="H23" s="126">
        <v>6</v>
      </c>
      <c r="I23" s="126">
        <v>3</v>
      </c>
      <c r="J23" s="126">
        <v>3</v>
      </c>
      <c r="K23" s="148">
        <f>5/6</f>
        <v>0.83333333333333337</v>
      </c>
    </row>
    <row r="24" spans="1:11">
      <c r="A24" s="125" t="s">
        <v>353</v>
      </c>
      <c r="B24" s="126">
        <v>1</v>
      </c>
      <c r="C24" s="126">
        <f>+D24+E24</f>
        <v>8</v>
      </c>
      <c r="D24" s="126">
        <v>7</v>
      </c>
      <c r="E24" s="126">
        <v>1</v>
      </c>
      <c r="F24" s="148">
        <v>0.5</v>
      </c>
      <c r="G24" s="126"/>
      <c r="H24" s="126"/>
      <c r="I24" s="126"/>
      <c r="J24" s="126"/>
      <c r="K24" s="148"/>
    </row>
    <row r="25" spans="1:11">
      <c r="A25" s="125" t="s">
        <v>369</v>
      </c>
      <c r="B25" s="126">
        <v>1</v>
      </c>
      <c r="C25" s="126">
        <f>+D25+E25</f>
        <v>10</v>
      </c>
      <c r="D25" s="126">
        <v>7</v>
      </c>
      <c r="E25" s="126">
        <v>3</v>
      </c>
      <c r="F25" s="148">
        <v>0.6</v>
      </c>
      <c r="G25" s="126"/>
      <c r="H25" s="126"/>
      <c r="I25" s="126"/>
      <c r="J25" s="126"/>
      <c r="K25" s="148"/>
    </row>
    <row r="26" spans="1:11">
      <c r="A26" s="125" t="s">
        <v>357</v>
      </c>
      <c r="B26" s="126">
        <v>2</v>
      </c>
      <c r="C26" s="126">
        <f>+D26+E26</f>
        <v>34</v>
      </c>
      <c r="D26" s="126">
        <v>9</v>
      </c>
      <c r="E26" s="126">
        <v>25</v>
      </c>
      <c r="F26" s="148">
        <v>0.52900000000000003</v>
      </c>
      <c r="G26" s="126">
        <v>4</v>
      </c>
      <c r="H26" s="126">
        <v>32</v>
      </c>
      <c r="I26" s="126">
        <v>7</v>
      </c>
      <c r="J26" s="126">
        <v>25</v>
      </c>
      <c r="K26" s="148">
        <f>28/32</f>
        <v>0.875</v>
      </c>
    </row>
    <row r="27" spans="1:11">
      <c r="A27" s="73" t="s">
        <v>73</v>
      </c>
      <c r="B27" s="73">
        <f>SUM(B6:B26)</f>
        <v>26</v>
      </c>
      <c r="C27" s="73">
        <f>SUM(C6:C26)</f>
        <v>328</v>
      </c>
      <c r="D27" s="73">
        <f>SUM(D6:D26)</f>
        <v>125</v>
      </c>
      <c r="E27" s="73">
        <f>SUM(E6:E26)</f>
        <v>203</v>
      </c>
      <c r="F27" s="149">
        <v>0.69799999999999995</v>
      </c>
      <c r="G27" s="73">
        <f>SUM(G6:G7)</f>
        <v>4</v>
      </c>
      <c r="H27" s="73">
        <f>SUM(H6:H7)</f>
        <v>32</v>
      </c>
      <c r="I27" s="73">
        <f>SUM(I6:I7)</f>
        <v>6</v>
      </c>
      <c r="J27" s="73">
        <f>SUM(J6:J7)</f>
        <v>26</v>
      </c>
      <c r="K27" s="149">
        <v>0.85</v>
      </c>
    </row>
    <row r="28" spans="1:11">
      <c r="A28" s="10" t="s">
        <v>8</v>
      </c>
    </row>
  </sheetData>
  <mergeCells count="3">
    <mergeCell ref="A3:A4"/>
    <mergeCell ref="B3:F3"/>
    <mergeCell ref="G3:K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ME20"/>
  <sheetViews>
    <sheetView showGridLines="0" zoomScale="120" zoomScaleNormal="120" workbookViewId="0">
      <selection activeCell="E3" sqref="E3"/>
    </sheetView>
  </sheetViews>
  <sheetFormatPr baseColWidth="10" defaultColWidth="12" defaultRowHeight="12.75"/>
  <cols>
    <col min="1" max="1" width="42.85546875" style="10" customWidth="1"/>
    <col min="2" max="9" width="11" style="10" customWidth="1"/>
    <col min="10" max="10" width="20.85546875" style="10" customWidth="1"/>
    <col min="11" max="11" width="43.42578125" style="10" customWidth="1"/>
    <col min="12" max="12" width="16.85546875" style="10" customWidth="1"/>
    <col min="13" max="59" width="11" style="10" customWidth="1"/>
    <col min="60" max="1019" width="12" style="10"/>
    <col min="1020" max="1023" width="12.85546875" customWidth="1"/>
  </cols>
  <sheetData>
    <row r="1" spans="1:7">
      <c r="A1" s="45" t="s">
        <v>470</v>
      </c>
    </row>
    <row r="2" spans="1:7">
      <c r="A2" s="45"/>
    </row>
    <row r="3" spans="1:7" ht="22.9" customHeight="1">
      <c r="A3" s="73" t="s">
        <v>370</v>
      </c>
      <c r="B3" s="73" t="s">
        <v>64</v>
      </c>
      <c r="C3" s="73" t="s">
        <v>65</v>
      </c>
      <c r="D3" s="73" t="s">
        <v>66</v>
      </c>
      <c r="E3" s="73" t="s">
        <v>67</v>
      </c>
      <c r="F3" s="73" t="s">
        <v>68</v>
      </c>
      <c r="G3" s="150"/>
    </row>
    <row r="4" spans="1:7" ht="25.5">
      <c r="A4" s="125" t="s">
        <v>371</v>
      </c>
      <c r="B4" s="126">
        <f>398+183</f>
        <v>581</v>
      </c>
      <c r="C4" s="126">
        <v>293</v>
      </c>
      <c r="D4" s="126">
        <v>384</v>
      </c>
      <c r="E4" s="126">
        <v>414</v>
      </c>
      <c r="F4" s="126">
        <v>290</v>
      </c>
    </row>
    <row r="5" spans="1:7">
      <c r="A5" s="151"/>
      <c r="C5"/>
    </row>
    <row r="6" spans="1:7" ht="15" customHeight="1">
      <c r="A6" s="81" t="s">
        <v>8</v>
      </c>
      <c r="C6" s="152"/>
    </row>
    <row r="7" spans="1:7" ht="56.25" customHeight="1">
      <c r="C7" s="153"/>
    </row>
    <row r="8" spans="1:7" ht="60" customHeight="1">
      <c r="C8" s="152"/>
    </row>
    <row r="9" spans="1:7" ht="50.25" customHeight="1">
      <c r="C9" s="152"/>
    </row>
    <row r="10" spans="1:7" ht="59.25" customHeight="1">
      <c r="C10" s="154"/>
    </row>
    <row r="11" spans="1:7" ht="70.5" customHeight="1">
      <c r="C11" s="154"/>
    </row>
    <row r="12" spans="1:7" ht="51.75" customHeight="1">
      <c r="C12" s="154"/>
    </row>
    <row r="13" spans="1:7" ht="49.5" customHeight="1">
      <c r="C13" s="154"/>
    </row>
    <row r="14" spans="1:7" ht="59.25" customHeight="1">
      <c r="C14" s="155"/>
    </row>
    <row r="15" spans="1:7" ht="89.25" customHeight="1">
      <c r="C15" s="154" t="s">
        <v>372</v>
      </c>
    </row>
    <row r="16" spans="1:7" ht="79.5" customHeight="1">
      <c r="C16" s="150"/>
    </row>
    <row r="17" spans="3:6">
      <c r="C17" s="156"/>
      <c r="F17" s="157"/>
    </row>
    <row r="19" spans="3:6">
      <c r="C19" s="150"/>
    </row>
    <row r="20" spans="3:6">
      <c r="C20" s="150" t="s">
        <v>373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MI24"/>
  <sheetViews>
    <sheetView showGridLines="0" zoomScale="120" zoomScaleNormal="120" workbookViewId="0">
      <selection activeCell="A10" sqref="A10:A11"/>
    </sheetView>
  </sheetViews>
  <sheetFormatPr baseColWidth="10" defaultColWidth="12" defaultRowHeight="12.75"/>
  <cols>
    <col min="1" max="1" width="12.7109375" style="10" customWidth="1"/>
    <col min="2" max="2" width="17.85546875" style="10" bestFit="1" customWidth="1"/>
    <col min="3" max="3" width="14.7109375" style="10" customWidth="1"/>
    <col min="4" max="1023" width="12" style="10"/>
  </cols>
  <sheetData>
    <row r="1" spans="1:5">
      <c r="A1" s="39" t="s">
        <v>471</v>
      </c>
      <c r="C1" s="11"/>
    </row>
    <row r="2" spans="1:5">
      <c r="A2" s="39"/>
      <c r="C2" s="11"/>
    </row>
    <row r="3" spans="1:5" ht="25.5">
      <c r="A3" s="73" t="s">
        <v>374</v>
      </c>
      <c r="B3" s="73" t="s">
        <v>375</v>
      </c>
      <c r="C3" s="73" t="s">
        <v>376</v>
      </c>
    </row>
    <row r="4" spans="1:5" ht="22.35" customHeight="1">
      <c r="A4" s="219" t="s">
        <v>64</v>
      </c>
      <c r="B4" s="135" t="s">
        <v>377</v>
      </c>
      <c r="C4" s="126">
        <v>398</v>
      </c>
    </row>
    <row r="5" spans="1:5" ht="25.5">
      <c r="A5" s="219"/>
      <c r="B5" s="135" t="s">
        <v>378</v>
      </c>
      <c r="C5" s="126">
        <v>183</v>
      </c>
    </row>
    <row r="6" spans="1:5" ht="22.35" customHeight="1">
      <c r="A6" s="219" t="s">
        <v>65</v>
      </c>
      <c r="B6" s="135" t="s">
        <v>377</v>
      </c>
      <c r="C6" s="126">
        <v>58</v>
      </c>
    </row>
    <row r="7" spans="1:5" ht="25.5">
      <c r="A7" s="219"/>
      <c r="B7" s="135" t="s">
        <v>378</v>
      </c>
      <c r="C7" s="126">
        <v>235</v>
      </c>
    </row>
    <row r="8" spans="1:5" ht="22.35" customHeight="1">
      <c r="A8" s="219" t="s">
        <v>66</v>
      </c>
      <c r="B8" s="135" t="s">
        <v>377</v>
      </c>
      <c r="C8" s="126">
        <v>97</v>
      </c>
    </row>
    <row r="9" spans="1:5" ht="25.5">
      <c r="A9" s="219"/>
      <c r="B9" s="135" t="s">
        <v>378</v>
      </c>
      <c r="C9" s="126">
        <v>287</v>
      </c>
    </row>
    <row r="10" spans="1:5" ht="22.35" customHeight="1">
      <c r="A10" s="219" t="s">
        <v>67</v>
      </c>
      <c r="B10" s="135" t="s">
        <v>377</v>
      </c>
      <c r="C10" s="126">
        <v>111</v>
      </c>
    </row>
    <row r="11" spans="1:5" ht="25.5">
      <c r="A11" s="219"/>
      <c r="B11" s="135" t="s">
        <v>378</v>
      </c>
      <c r="C11" s="126">
        <v>303</v>
      </c>
    </row>
    <row r="12" spans="1:5" ht="22.35" customHeight="1">
      <c r="A12" s="219" t="s">
        <v>68</v>
      </c>
      <c r="B12" s="135" t="s">
        <v>377</v>
      </c>
      <c r="C12" s="126">
        <v>68</v>
      </c>
    </row>
    <row r="13" spans="1:5" ht="25.5">
      <c r="A13" s="219"/>
      <c r="B13" s="135" t="s">
        <v>378</v>
      </c>
      <c r="C13" s="126">
        <v>222</v>
      </c>
    </row>
    <row r="14" spans="1:5" ht="14.65" customHeight="1">
      <c r="A14" s="220" t="s">
        <v>73</v>
      </c>
      <c r="B14" s="220"/>
      <c r="C14" s="158">
        <f>SUM(C4:C13)</f>
        <v>1962</v>
      </c>
    </row>
    <row r="15" spans="1:5">
      <c r="A15" s="81"/>
    </row>
    <row r="16" spans="1:5">
      <c r="A16" s="81" t="s">
        <v>8</v>
      </c>
      <c r="E16" s="26"/>
    </row>
    <row r="23" ht="19.350000000000001" customHeight="1"/>
    <row r="24" ht="19.350000000000001" customHeight="1"/>
  </sheetData>
  <mergeCells count="6">
    <mergeCell ref="A12:A13"/>
    <mergeCell ref="A14:B14"/>
    <mergeCell ref="A4:A5"/>
    <mergeCell ref="A6:A7"/>
    <mergeCell ref="A8:A9"/>
    <mergeCell ref="A10:A11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MF5"/>
  <sheetViews>
    <sheetView showGridLines="0" zoomScale="120" zoomScaleNormal="120" workbookViewId="0">
      <selection activeCell="A3" sqref="A3"/>
    </sheetView>
  </sheetViews>
  <sheetFormatPr baseColWidth="10" defaultColWidth="12" defaultRowHeight="12.75"/>
  <cols>
    <col min="1" max="1" width="26.85546875" style="10" customWidth="1"/>
    <col min="2" max="2" width="39.42578125" style="10" customWidth="1"/>
    <col min="3" max="5" width="12.7109375" style="10" customWidth="1"/>
    <col min="6" max="1020" width="12" style="10"/>
    <col min="1021" max="1023" width="12.85546875" customWidth="1"/>
  </cols>
  <sheetData>
    <row r="1" spans="1:7">
      <c r="A1" s="45" t="s">
        <v>472</v>
      </c>
      <c r="B1" s="120"/>
    </row>
    <row r="2" spans="1:7">
      <c r="A2" s="45"/>
      <c r="B2" s="120"/>
    </row>
    <row r="3" spans="1:7" ht="38.25">
      <c r="A3" s="159" t="s">
        <v>379</v>
      </c>
      <c r="B3" s="160" t="s">
        <v>81</v>
      </c>
      <c r="C3" s="159">
        <v>2020</v>
      </c>
      <c r="D3" s="159">
        <v>2021</v>
      </c>
      <c r="E3" s="161">
        <v>2022</v>
      </c>
      <c r="F3" s="159">
        <v>2023</v>
      </c>
      <c r="G3" s="161">
        <v>2024</v>
      </c>
    </row>
    <row r="4" spans="1:7" ht="38.25">
      <c r="A4" s="126" t="s">
        <v>380</v>
      </c>
      <c r="B4" s="126" t="s">
        <v>381</v>
      </c>
      <c r="C4" s="115">
        <v>1090</v>
      </c>
      <c r="D4" s="126">
        <v>749</v>
      </c>
      <c r="E4" s="126">
        <v>900</v>
      </c>
      <c r="F4" s="126">
        <v>980</v>
      </c>
      <c r="G4" s="126">
        <v>463</v>
      </c>
    </row>
    <row r="5" spans="1:7">
      <c r="A5" s="10" t="s">
        <v>8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AMF5"/>
  <sheetViews>
    <sheetView showGridLines="0" zoomScale="120" zoomScaleNormal="120" workbookViewId="0">
      <selection activeCell="G6" sqref="G6"/>
    </sheetView>
  </sheetViews>
  <sheetFormatPr baseColWidth="10" defaultColWidth="12" defaultRowHeight="12.75"/>
  <cols>
    <col min="1" max="1" width="25.7109375" style="10" customWidth="1"/>
    <col min="2" max="4" width="12.7109375" style="10" customWidth="1"/>
    <col min="5" max="1020" width="12" style="10"/>
    <col min="1021" max="1022" width="12.85546875" customWidth="1"/>
  </cols>
  <sheetData>
    <row r="1" spans="1:6">
      <c r="A1" s="45" t="s">
        <v>473</v>
      </c>
    </row>
    <row r="2" spans="1:6">
      <c r="A2" s="39"/>
    </row>
    <row r="3" spans="1:6">
      <c r="A3" s="159" t="s">
        <v>382</v>
      </c>
      <c r="B3" s="159" t="s">
        <v>64</v>
      </c>
      <c r="C3" s="159" t="s">
        <v>65</v>
      </c>
      <c r="D3" s="159" t="s">
        <v>66</v>
      </c>
      <c r="E3" s="159" t="s">
        <v>67</v>
      </c>
      <c r="F3" s="159" t="s">
        <v>68</v>
      </c>
    </row>
    <row r="4" spans="1:6" ht="38.25">
      <c r="A4" s="89" t="s">
        <v>383</v>
      </c>
      <c r="B4" s="126">
        <f>270+220</f>
        <v>490</v>
      </c>
      <c r="C4" s="126">
        <v>426</v>
      </c>
      <c r="D4" s="126">
        <v>472</v>
      </c>
      <c r="E4" s="126">
        <v>544</v>
      </c>
      <c r="F4" s="126">
        <v>163</v>
      </c>
    </row>
    <row r="5" spans="1:6">
      <c r="A5" s="10" t="s">
        <v>8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AMJ31"/>
  <sheetViews>
    <sheetView showGridLines="0" zoomScale="120" zoomScaleNormal="120" workbookViewId="0">
      <selection activeCell="I15" sqref="I15"/>
    </sheetView>
  </sheetViews>
  <sheetFormatPr baseColWidth="10" defaultColWidth="12" defaultRowHeight="12.75"/>
  <cols>
    <col min="1" max="1" width="12.7109375" style="10" customWidth="1"/>
    <col min="2" max="2" width="15.28515625" style="10" customWidth="1"/>
    <col min="3" max="6" width="12.7109375" style="10" customWidth="1"/>
    <col min="7" max="8" width="12" style="10"/>
    <col min="9" max="9" width="27.85546875" style="10" customWidth="1"/>
    <col min="10" max="1018" width="12" style="10"/>
    <col min="1019" max="1024" width="12.85546875" style="10" customWidth="1"/>
  </cols>
  <sheetData>
    <row r="1" spans="1:8">
      <c r="A1" s="10" t="s">
        <v>474</v>
      </c>
    </row>
    <row r="2" spans="1:8" ht="38.25">
      <c r="B2" s="160" t="s">
        <v>384</v>
      </c>
      <c r="C2" s="160" t="s">
        <v>385</v>
      </c>
      <c r="D2" s="160" t="s">
        <v>386</v>
      </c>
      <c r="E2" s="160" t="s">
        <v>387</v>
      </c>
      <c r="F2" s="160" t="s">
        <v>388</v>
      </c>
      <c r="G2" s="160" t="s">
        <v>142</v>
      </c>
    </row>
    <row r="3" spans="1:8" ht="25.5">
      <c r="A3" s="89" t="s">
        <v>389</v>
      </c>
      <c r="B3" s="162"/>
      <c r="C3" s="162">
        <v>77</v>
      </c>
      <c r="D3" s="162">
        <v>47</v>
      </c>
      <c r="E3" s="162"/>
      <c r="F3" s="162"/>
      <c r="G3" s="163">
        <f>SUM(B3:F3)</f>
        <v>124</v>
      </c>
    </row>
    <row r="4" spans="1:8" ht="38.25">
      <c r="A4" s="89" t="s">
        <v>390</v>
      </c>
      <c r="B4" s="162">
        <v>4475</v>
      </c>
      <c r="C4" s="162">
        <v>1461</v>
      </c>
      <c r="D4" s="162">
        <v>2072</v>
      </c>
      <c r="E4" s="162">
        <v>72</v>
      </c>
      <c r="F4" s="162">
        <v>32</v>
      </c>
      <c r="G4" s="163">
        <f>SUM(B4:F4)</f>
        <v>8112</v>
      </c>
    </row>
    <row r="5" spans="1:8">
      <c r="A5" s="164" t="s">
        <v>142</v>
      </c>
      <c r="B5" s="163">
        <f>SUM(B3:B4)</f>
        <v>4475</v>
      </c>
      <c r="C5" s="163">
        <f>SUM(C3:C4)</f>
        <v>1538</v>
      </c>
      <c r="D5" s="163">
        <f>SUM(D3:D4)</f>
        <v>2119</v>
      </c>
      <c r="E5" s="163">
        <f>SUM(E3:E4)</f>
        <v>72</v>
      </c>
      <c r="F5" s="163">
        <v>32</v>
      </c>
      <c r="G5" s="163">
        <f>SUM(B5:F5)</f>
        <v>8236</v>
      </c>
      <c r="H5" s="26"/>
    </row>
    <row r="6" spans="1:8">
      <c r="A6" s="10" t="s">
        <v>391</v>
      </c>
    </row>
    <row r="11" spans="1:8">
      <c r="A11" s="26"/>
    </row>
    <row r="15" spans="1:8">
      <c r="A15" s="26"/>
    </row>
    <row r="23" spans="1:2">
      <c r="A23" s="26"/>
    </row>
    <row r="27" spans="1:2">
      <c r="A27" s="26"/>
    </row>
    <row r="28" spans="1:2">
      <c r="B28" s="26"/>
    </row>
    <row r="31" spans="1:2">
      <c r="A31" s="26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AMJ24"/>
  <sheetViews>
    <sheetView showGridLines="0" zoomScale="120" zoomScaleNormal="120" workbookViewId="0"/>
  </sheetViews>
  <sheetFormatPr baseColWidth="10" defaultColWidth="12" defaultRowHeight="12"/>
  <cols>
    <col min="1" max="1" width="12.7109375" style="7" customWidth="1"/>
    <col min="2" max="2" width="16.140625" style="7" customWidth="1"/>
    <col min="3" max="4" width="12.7109375" style="7" customWidth="1"/>
    <col min="5" max="1024" width="12" style="7"/>
  </cols>
  <sheetData>
    <row r="1" spans="1:8" ht="12.75">
      <c r="A1" s="45" t="s">
        <v>476</v>
      </c>
    </row>
    <row r="2" spans="1:8" ht="38.25">
      <c r="A2" s="73" t="s">
        <v>392</v>
      </c>
      <c r="B2" s="160" t="s">
        <v>393</v>
      </c>
      <c r="C2" s="160" t="s">
        <v>394</v>
      </c>
      <c r="D2" s="160" t="s">
        <v>395</v>
      </c>
    </row>
    <row r="3" spans="1:8" ht="15.75" customHeight="1">
      <c r="A3" s="221" t="s">
        <v>64</v>
      </c>
      <c r="B3" s="126" t="s">
        <v>396</v>
      </c>
      <c r="C3" s="126">
        <v>80</v>
      </c>
      <c r="D3" s="126">
        <v>20</v>
      </c>
    </row>
    <row r="4" spans="1:8" ht="12.75">
      <c r="A4" s="221"/>
      <c r="B4" s="126" t="s">
        <v>397</v>
      </c>
      <c r="C4" s="126">
        <v>115</v>
      </c>
      <c r="D4" s="126">
        <v>25</v>
      </c>
    </row>
    <row r="5" spans="1:8" ht="12.75">
      <c r="A5" s="221"/>
      <c r="B5" s="126" t="s">
        <v>398</v>
      </c>
      <c r="C5" s="126">
        <v>81</v>
      </c>
      <c r="D5" s="126">
        <v>20</v>
      </c>
    </row>
    <row r="6" spans="1:8" ht="12.75">
      <c r="A6" s="221"/>
      <c r="B6" s="126" t="s">
        <v>399</v>
      </c>
      <c r="C6" s="126">
        <v>44</v>
      </c>
      <c r="D6" s="126">
        <v>18</v>
      </c>
    </row>
    <row r="7" spans="1:8" ht="15.75" customHeight="1">
      <c r="A7" s="221" t="s">
        <v>65</v>
      </c>
      <c r="B7" s="126" t="s">
        <v>396</v>
      </c>
      <c r="C7" s="126">
        <v>55</v>
      </c>
      <c r="D7" s="126">
        <v>12</v>
      </c>
    </row>
    <row r="8" spans="1:8" ht="12.75">
      <c r="A8" s="221"/>
      <c r="B8" s="126" t="s">
        <v>397</v>
      </c>
      <c r="C8" s="126">
        <v>76</v>
      </c>
      <c r="D8" s="126">
        <v>9</v>
      </c>
    </row>
    <row r="9" spans="1:8" ht="12.75">
      <c r="A9" s="221"/>
      <c r="B9" s="126" t="s">
        <v>398</v>
      </c>
      <c r="C9" s="126">
        <v>32</v>
      </c>
      <c r="D9" s="126">
        <v>6</v>
      </c>
      <c r="G9" s="56"/>
      <c r="H9" s="56"/>
    </row>
    <row r="10" spans="1:8" ht="12.75">
      <c r="A10" s="221"/>
      <c r="B10" s="126" t="s">
        <v>399</v>
      </c>
      <c r="C10" s="126">
        <v>40</v>
      </c>
      <c r="D10" s="126">
        <v>5</v>
      </c>
    </row>
    <row r="11" spans="1:8" ht="15.75" customHeight="1">
      <c r="A11" s="221" t="s">
        <v>66</v>
      </c>
      <c r="B11" s="126" t="s">
        <v>396</v>
      </c>
      <c r="C11" s="126">
        <v>70</v>
      </c>
      <c r="D11" s="126">
        <v>19</v>
      </c>
    </row>
    <row r="12" spans="1:8" ht="12.75">
      <c r="A12" s="221"/>
      <c r="B12" s="126" t="s">
        <v>397</v>
      </c>
      <c r="C12" s="126">
        <v>94</v>
      </c>
      <c r="D12" s="126">
        <v>30</v>
      </c>
    </row>
    <row r="13" spans="1:8" ht="12.75">
      <c r="A13" s="221"/>
      <c r="B13" s="126" t="s">
        <v>398</v>
      </c>
      <c r="C13" s="126">
        <v>61</v>
      </c>
      <c r="D13" s="126">
        <v>15</v>
      </c>
    </row>
    <row r="14" spans="1:8" ht="12.75">
      <c r="A14" s="221"/>
      <c r="B14" s="126" t="s">
        <v>399</v>
      </c>
      <c r="C14" s="126">
        <v>33</v>
      </c>
      <c r="D14" s="126">
        <v>18</v>
      </c>
    </row>
    <row r="15" spans="1:8" ht="15.75" customHeight="1">
      <c r="A15" s="221" t="s">
        <v>67</v>
      </c>
      <c r="B15" s="126" t="s">
        <v>396</v>
      </c>
      <c r="C15" s="126">
        <v>62</v>
      </c>
      <c r="D15" s="126">
        <v>18</v>
      </c>
    </row>
    <row r="16" spans="1:8" ht="12.75">
      <c r="A16" s="221"/>
      <c r="B16" s="126" t="s">
        <v>397</v>
      </c>
      <c r="C16" s="126">
        <v>80</v>
      </c>
      <c r="D16" s="126">
        <v>17</v>
      </c>
    </row>
    <row r="17" spans="1:4" ht="12.75">
      <c r="A17" s="221"/>
      <c r="B17" s="126" t="s">
        <v>398</v>
      </c>
      <c r="C17" s="126">
        <v>55</v>
      </c>
      <c r="D17" s="126">
        <v>10</v>
      </c>
    </row>
    <row r="18" spans="1:4" ht="12.75">
      <c r="A18" s="221"/>
      <c r="B18" s="126" t="s">
        <v>399</v>
      </c>
      <c r="C18" s="126">
        <v>39</v>
      </c>
      <c r="D18" s="126">
        <v>10</v>
      </c>
    </row>
    <row r="19" spans="1:4" ht="15.75" customHeight="1">
      <c r="A19" s="221" t="s">
        <v>150</v>
      </c>
      <c r="B19" s="126" t="s">
        <v>396</v>
      </c>
      <c r="C19" s="126">
        <v>38</v>
      </c>
      <c r="D19" s="126">
        <v>11</v>
      </c>
    </row>
    <row r="20" spans="1:4" ht="12.75">
      <c r="A20" s="221"/>
      <c r="B20" s="126" t="s">
        <v>397</v>
      </c>
      <c r="C20" s="126">
        <v>44</v>
      </c>
      <c r="D20" s="126">
        <v>16</v>
      </c>
    </row>
    <row r="21" spans="1:4" ht="12.75">
      <c r="A21" s="221"/>
      <c r="B21" s="126" t="s">
        <v>398</v>
      </c>
      <c r="C21" s="126">
        <v>28</v>
      </c>
      <c r="D21" s="126">
        <v>5</v>
      </c>
    </row>
    <row r="22" spans="1:4" ht="12.75">
      <c r="A22" s="221"/>
      <c r="B22" s="126" t="s">
        <v>399</v>
      </c>
      <c r="C22" s="126">
        <v>9</v>
      </c>
      <c r="D22" s="126">
        <v>12</v>
      </c>
    </row>
    <row r="23" spans="1:4">
      <c r="A23" s="7" t="s">
        <v>8</v>
      </c>
    </row>
    <row r="24" spans="1:4">
      <c r="A24" s="7" t="s">
        <v>475</v>
      </c>
    </row>
  </sheetData>
  <mergeCells count="5">
    <mergeCell ref="A15:A18"/>
    <mergeCell ref="A19:A22"/>
    <mergeCell ref="A3:A6"/>
    <mergeCell ref="A7:A10"/>
    <mergeCell ref="A11:A14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ALX6"/>
  <sheetViews>
    <sheetView showGridLines="0" zoomScale="120" zoomScaleNormal="120" workbookViewId="0">
      <selection activeCell="A3" sqref="A3:A5"/>
    </sheetView>
  </sheetViews>
  <sheetFormatPr baseColWidth="10" defaultColWidth="12" defaultRowHeight="12.75"/>
  <cols>
    <col min="1" max="1" width="15.7109375" style="10" customWidth="1"/>
    <col min="2" max="4" width="12.7109375" style="10" customWidth="1"/>
    <col min="5" max="1012" width="12" style="10"/>
    <col min="1013" max="1022" width="12.85546875" customWidth="1"/>
  </cols>
  <sheetData>
    <row r="1" spans="1:6">
      <c r="A1" s="10" t="s">
        <v>477</v>
      </c>
    </row>
    <row r="3" spans="1:6" ht="44.1" customHeight="1">
      <c r="A3" s="73" t="s">
        <v>400</v>
      </c>
      <c r="B3" s="160" t="s">
        <v>64</v>
      </c>
      <c r="C3" s="160" t="s">
        <v>65</v>
      </c>
      <c r="D3" s="160" t="s">
        <v>66</v>
      </c>
      <c r="E3" s="160" t="s">
        <v>67</v>
      </c>
      <c r="F3" s="160" t="s">
        <v>68</v>
      </c>
    </row>
    <row r="4" spans="1:6" ht="38.25">
      <c r="A4" s="73" t="s">
        <v>401</v>
      </c>
      <c r="B4" s="115">
        <v>336</v>
      </c>
      <c r="C4" s="115">
        <v>1092</v>
      </c>
      <c r="D4" s="115">
        <v>1695</v>
      </c>
      <c r="E4" s="115">
        <v>2188</v>
      </c>
      <c r="F4" s="115">
        <v>3034</v>
      </c>
    </row>
    <row r="5" spans="1:6" ht="38.25">
      <c r="A5" s="73" t="s">
        <v>402</v>
      </c>
      <c r="B5" s="115">
        <v>1414</v>
      </c>
      <c r="C5" s="115">
        <v>2476</v>
      </c>
      <c r="D5" s="115">
        <v>7546</v>
      </c>
      <c r="E5" s="115">
        <v>7352</v>
      </c>
      <c r="F5" s="115">
        <v>11939</v>
      </c>
    </row>
    <row r="6" spans="1:6">
      <c r="A6" s="10" t="s">
        <v>403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AMD9"/>
  <sheetViews>
    <sheetView showGridLines="0" zoomScale="120" zoomScaleNormal="120" workbookViewId="0">
      <selection activeCell="G13" sqref="G13"/>
    </sheetView>
  </sheetViews>
  <sheetFormatPr baseColWidth="10" defaultColWidth="12" defaultRowHeight="12"/>
  <cols>
    <col min="1" max="1" width="20.5703125" style="7" customWidth="1"/>
    <col min="2" max="4" width="12.7109375" style="7" customWidth="1"/>
    <col min="5" max="1018" width="12" style="7"/>
    <col min="1019" max="1022" width="12.85546875" customWidth="1"/>
  </cols>
  <sheetData>
    <row r="1" spans="1:6" ht="12.75">
      <c r="A1" s="45" t="s">
        <v>479</v>
      </c>
    </row>
    <row r="2" spans="1:6" ht="12.75">
      <c r="A2" s="45"/>
    </row>
    <row r="3" spans="1:6" ht="30">
      <c r="A3" s="199" t="s">
        <v>404</v>
      </c>
      <c r="B3" s="199">
        <v>2020</v>
      </c>
      <c r="C3" s="199">
        <v>2021</v>
      </c>
      <c r="D3" s="199">
        <v>2022</v>
      </c>
      <c r="E3" s="199">
        <v>2023</v>
      </c>
      <c r="F3" s="199">
        <v>2024</v>
      </c>
    </row>
    <row r="4" spans="1:6" ht="30">
      <c r="A4" s="199" t="s">
        <v>405</v>
      </c>
      <c r="B4" s="138">
        <v>1386</v>
      </c>
      <c r="C4" s="138">
        <v>1904</v>
      </c>
      <c r="D4" s="138">
        <v>340</v>
      </c>
      <c r="E4" s="138">
        <v>834</v>
      </c>
      <c r="F4" s="138">
        <v>360</v>
      </c>
    </row>
    <row r="5" spans="1:6" ht="30">
      <c r="A5" s="199" t="s">
        <v>406</v>
      </c>
      <c r="B5" s="138" t="s">
        <v>26</v>
      </c>
      <c r="C5" s="138" t="s">
        <v>26</v>
      </c>
      <c r="D5" s="138">
        <v>215</v>
      </c>
      <c r="E5" s="138" t="s">
        <v>26</v>
      </c>
      <c r="F5" s="138">
        <v>365</v>
      </c>
    </row>
    <row r="6" spans="1:6" ht="30">
      <c r="A6" s="199" t="s">
        <v>407</v>
      </c>
      <c r="B6" s="138">
        <v>23</v>
      </c>
      <c r="C6" s="138">
        <v>175</v>
      </c>
      <c r="D6" s="138">
        <v>225</v>
      </c>
      <c r="E6" s="138">
        <v>205</v>
      </c>
      <c r="F6" s="138">
        <v>83</v>
      </c>
    </row>
    <row r="7" spans="1:6" ht="17.100000000000001" customHeight="1">
      <c r="A7" s="200" t="s">
        <v>142</v>
      </c>
      <c r="B7" s="139">
        <f>+B4+B6</f>
        <v>1409</v>
      </c>
      <c r="C7" s="139">
        <f>+C4+C6</f>
        <v>2079</v>
      </c>
      <c r="D7" s="139">
        <f>+D4+D5+D6</f>
        <v>780</v>
      </c>
      <c r="E7" s="139">
        <f>+E6+E4</f>
        <v>1039</v>
      </c>
      <c r="F7" s="139">
        <f>+F4+F5+F6</f>
        <v>808</v>
      </c>
    </row>
    <row r="8" spans="1:6">
      <c r="A8" s="7" t="s">
        <v>8</v>
      </c>
    </row>
    <row r="9" spans="1:6">
      <c r="A9" s="7" t="s">
        <v>478</v>
      </c>
    </row>
  </sheetData>
  <pageMargins left="0" right="0" top="0" bottom="0" header="0" footer="0"/>
  <pageSetup paperSize="9" firstPageNumber="0" pageOrder="overThenDown" orientation="portrait" horizontalDpi="300" verticalDpi="300"/>
  <ignoredErrors>
    <ignoredError sqref="E7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AMJ11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4" width="12.7109375" style="10" customWidth="1"/>
    <col min="5" max="1024" width="12" style="10"/>
  </cols>
  <sheetData>
    <row r="1" spans="1:5">
      <c r="A1" s="45" t="s">
        <v>480</v>
      </c>
    </row>
    <row r="3" spans="1:5" ht="25.5">
      <c r="A3" s="165" t="s">
        <v>408</v>
      </c>
      <c r="B3" s="166" t="s">
        <v>140</v>
      </c>
      <c r="C3" s="166" t="s">
        <v>141</v>
      </c>
      <c r="D3" s="166" t="s">
        <v>142</v>
      </c>
    </row>
    <row r="4" spans="1:5">
      <c r="A4" s="115" t="s">
        <v>189</v>
      </c>
      <c r="B4" s="115">
        <v>127</v>
      </c>
      <c r="C4" s="115">
        <v>140</v>
      </c>
      <c r="D4" s="115">
        <f>+B4+C4</f>
        <v>267</v>
      </c>
      <c r="E4" s="26"/>
    </row>
    <row r="5" spans="1:5">
      <c r="A5" s="115" t="s">
        <v>190</v>
      </c>
      <c r="B5" s="115">
        <v>19</v>
      </c>
      <c r="C5" s="115">
        <v>4</v>
      </c>
      <c r="D5" s="115">
        <f>+B5+C5</f>
        <v>23</v>
      </c>
      <c r="E5" s="26"/>
    </row>
    <row r="6" spans="1:5">
      <c r="A6" s="115" t="s">
        <v>19</v>
      </c>
      <c r="B6" s="115">
        <v>31</v>
      </c>
      <c r="C6" s="115">
        <v>39</v>
      </c>
      <c r="D6" s="115">
        <f>+B6+C6</f>
        <v>70</v>
      </c>
      <c r="E6" s="26"/>
    </row>
    <row r="7" spans="1:5">
      <c r="A7" s="115" t="s">
        <v>28</v>
      </c>
      <c r="B7" s="115">
        <v>0</v>
      </c>
      <c r="C7" s="115">
        <v>0</v>
      </c>
      <c r="D7" s="115">
        <f>+B7+C7</f>
        <v>0</v>
      </c>
      <c r="E7" s="26"/>
    </row>
    <row r="8" spans="1:5">
      <c r="A8" s="167" t="s">
        <v>142</v>
      </c>
      <c r="B8" s="168">
        <f>+B4+B5+B6+B7</f>
        <v>177</v>
      </c>
      <c r="C8" s="168">
        <f>+C4+C5+C6+C7</f>
        <v>183</v>
      </c>
      <c r="D8" s="168">
        <f>+D4+D5+D6+D7</f>
        <v>360</v>
      </c>
    </row>
    <row r="9" spans="1:5">
      <c r="A9" s="10" t="s">
        <v>8</v>
      </c>
      <c r="B9"/>
      <c r="C9"/>
      <c r="D9"/>
    </row>
    <row r="10" spans="1:5">
      <c r="A10" s="7" t="s">
        <v>409</v>
      </c>
      <c r="B10"/>
      <c r="C10"/>
      <c r="D10"/>
    </row>
    <row r="11" spans="1:5">
      <c r="A11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showGridLines="0" zoomScale="120" zoomScaleNormal="120" workbookViewId="0">
      <selection activeCell="B19" sqref="B19"/>
    </sheetView>
  </sheetViews>
  <sheetFormatPr baseColWidth="10" defaultColWidth="12.85546875" defaultRowHeight="12"/>
  <cols>
    <col min="1" max="1" width="31.85546875" style="46" customWidth="1"/>
    <col min="2" max="3" width="13" style="46"/>
    <col min="4" max="4" width="13.42578125" style="46" customWidth="1"/>
    <col min="5" max="1023" width="13" style="46"/>
    <col min="1024" max="1024" width="12" style="46" customWidth="1"/>
  </cols>
  <sheetData>
    <row r="1" spans="1:1" ht="12.75">
      <c r="A1" s="11" t="s">
        <v>30</v>
      </c>
    </row>
    <row r="3" spans="1:1">
      <c r="A3"/>
    </row>
    <row r="37" spans="1:1">
      <c r="A37" s="46" t="s">
        <v>8</v>
      </c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AMI1048576"/>
  <sheetViews>
    <sheetView showGridLines="0" zoomScale="120" zoomScaleNormal="120" workbookViewId="0">
      <selection activeCell="E3" sqref="E3"/>
    </sheetView>
  </sheetViews>
  <sheetFormatPr baseColWidth="10" defaultColWidth="12" defaultRowHeight="12.75"/>
  <cols>
    <col min="1" max="1" width="20.85546875" style="10" customWidth="1"/>
    <col min="2" max="4" width="12.7109375" style="10" customWidth="1"/>
    <col min="5" max="1023" width="12" style="10"/>
  </cols>
  <sheetData>
    <row r="1" spans="1:6" ht="19.149999999999999" customHeight="1">
      <c r="A1" s="45" t="s">
        <v>481</v>
      </c>
    </row>
    <row r="2" spans="1:6" ht="19.149999999999999" customHeight="1">
      <c r="A2" s="45"/>
    </row>
    <row r="3" spans="1:6" ht="19.149999999999999" customHeight="1">
      <c r="A3" s="73" t="s">
        <v>410</v>
      </c>
      <c r="B3" s="73" t="s">
        <v>64</v>
      </c>
      <c r="C3" s="73" t="s">
        <v>65</v>
      </c>
      <c r="D3" s="73" t="s">
        <v>66</v>
      </c>
      <c r="E3" s="73" t="s">
        <v>67</v>
      </c>
      <c r="F3" s="73" t="s">
        <v>68</v>
      </c>
    </row>
    <row r="4" spans="1:6" ht="19.149999999999999" customHeight="1">
      <c r="A4" s="125" t="s">
        <v>411</v>
      </c>
      <c r="B4" s="54">
        <v>23</v>
      </c>
      <c r="C4" s="54">
        <v>175</v>
      </c>
      <c r="D4" s="54">
        <v>225</v>
      </c>
      <c r="E4" s="54">
        <v>205</v>
      </c>
      <c r="F4" s="54">
        <v>116</v>
      </c>
    </row>
    <row r="5" spans="1:6" ht="19.149999999999999" customHeight="1">
      <c r="A5" s="10" t="s">
        <v>8</v>
      </c>
    </row>
    <row r="6" spans="1:6" ht="19.149999999999999" customHeight="1">
      <c r="A6" s="7" t="s">
        <v>412</v>
      </c>
    </row>
    <row r="8" spans="1:6" ht="19.149999999999999" customHeight="1"/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AMJ10"/>
  <sheetViews>
    <sheetView showGridLines="0" zoomScale="120" zoomScaleNormal="120" workbookViewId="0">
      <selection activeCell="B19" sqref="B19"/>
    </sheetView>
  </sheetViews>
  <sheetFormatPr baseColWidth="10" defaultColWidth="12.85546875" defaultRowHeight="12.75"/>
  <cols>
    <col min="1" max="1" width="21.28515625" style="10" customWidth="1"/>
    <col min="2" max="2" width="21.42578125" style="10" customWidth="1"/>
    <col min="3" max="3" width="20.85546875" style="10" customWidth="1"/>
    <col min="4" max="1023" width="13" style="10"/>
    <col min="1024" max="1024" width="12" style="10" customWidth="1"/>
  </cols>
  <sheetData>
    <row r="1" spans="1:5">
      <c r="A1" s="45" t="s">
        <v>482</v>
      </c>
    </row>
    <row r="3" spans="1:5">
      <c r="A3" s="45"/>
    </row>
    <row r="4" spans="1:5" ht="48" customHeight="1">
      <c r="A4" s="73" t="s">
        <v>413</v>
      </c>
      <c r="B4" s="73" t="s">
        <v>414</v>
      </c>
      <c r="C4" s="73" t="s">
        <v>415</v>
      </c>
    </row>
    <row r="5" spans="1:5">
      <c r="A5" s="115" t="s">
        <v>416</v>
      </c>
      <c r="B5" s="115">
        <v>106</v>
      </c>
      <c r="C5" s="115">
        <f>39-4</f>
        <v>35</v>
      </c>
      <c r="D5" s="26"/>
      <c r="E5" s="26"/>
    </row>
    <row r="6" spans="1:5">
      <c r="A6" s="115" t="s">
        <v>417</v>
      </c>
      <c r="B6" s="115">
        <v>7</v>
      </c>
      <c r="C6" s="115">
        <v>3</v>
      </c>
      <c r="D6" s="26"/>
      <c r="E6" s="26"/>
    </row>
    <row r="7" spans="1:5">
      <c r="A7" s="115" t="s">
        <v>418</v>
      </c>
      <c r="B7" s="115">
        <v>3</v>
      </c>
      <c r="C7" s="115">
        <v>1</v>
      </c>
      <c r="D7" s="26"/>
      <c r="E7" s="26"/>
    </row>
    <row r="8" spans="1:5">
      <c r="A8" s="73" t="s">
        <v>142</v>
      </c>
      <c r="B8" s="114">
        <f>+B5+B6+B7</f>
        <v>116</v>
      </c>
      <c r="C8" s="114">
        <f>+C5+C6+C7</f>
        <v>39</v>
      </c>
    </row>
    <row r="9" spans="1:5">
      <c r="A9" s="39" t="s">
        <v>8</v>
      </c>
    </row>
    <row r="10" spans="1:5">
      <c r="A1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AMH1048576"/>
  <sheetViews>
    <sheetView showGridLines="0" zoomScale="120" zoomScaleNormal="120" workbookViewId="0">
      <selection activeCell="E3" sqref="E3"/>
    </sheetView>
  </sheetViews>
  <sheetFormatPr baseColWidth="10" defaultColWidth="35.7109375" defaultRowHeight="12.75"/>
  <cols>
    <col min="1" max="1" width="37.7109375" style="10" customWidth="1"/>
    <col min="2" max="2" width="9.42578125" style="10" customWidth="1"/>
    <col min="3" max="3" width="9" style="10" customWidth="1"/>
    <col min="4" max="4" width="9.28515625" style="10" customWidth="1"/>
    <col min="5" max="5" width="9.140625" style="10" customWidth="1"/>
    <col min="6" max="6" width="9.42578125" style="10" customWidth="1"/>
    <col min="7" max="1016" width="35.7109375" style="10"/>
    <col min="1017" max="1019" width="12" style="10" customWidth="1"/>
    <col min="1020" max="1022" width="12.85546875" customWidth="1"/>
  </cols>
  <sheetData>
    <row r="1" spans="1:1022" s="39" customFormat="1" ht="21" customHeight="1">
      <c r="A1" s="39" t="s">
        <v>483</v>
      </c>
      <c r="AMC1" s="10"/>
      <c r="AMD1" s="10"/>
      <c r="AME1" s="10"/>
      <c r="AMF1"/>
      <c r="AMG1"/>
      <c r="AMH1"/>
    </row>
    <row r="2" spans="1:1022" s="39" customFormat="1" ht="21" customHeight="1">
      <c r="AMC2" s="10"/>
      <c r="AMD2" s="10"/>
      <c r="AME2" s="10"/>
      <c r="AMF2"/>
      <c r="AMG2"/>
      <c r="AMH2"/>
    </row>
    <row r="3" spans="1:1022" ht="21" customHeight="1">
      <c r="A3" s="73" t="s">
        <v>404</v>
      </c>
      <c r="B3" s="73" t="s">
        <v>64</v>
      </c>
      <c r="C3" s="73" t="s">
        <v>65</v>
      </c>
      <c r="D3" s="73" t="s">
        <v>66</v>
      </c>
      <c r="E3" s="73" t="s">
        <v>67</v>
      </c>
      <c r="F3" s="73" t="s">
        <v>68</v>
      </c>
    </row>
    <row r="4" spans="1:1022" ht="38.25">
      <c r="A4" s="2" t="s">
        <v>419</v>
      </c>
      <c r="B4" s="115">
        <v>1310</v>
      </c>
      <c r="C4" s="115">
        <v>1541</v>
      </c>
      <c r="D4" s="115">
        <v>1609</v>
      </c>
      <c r="E4" s="115">
        <v>2038</v>
      </c>
      <c r="F4" s="115">
        <v>2151</v>
      </c>
    </row>
    <row r="5" spans="1:1022" ht="40.35" customHeight="1">
      <c r="A5" s="2" t="s">
        <v>420</v>
      </c>
      <c r="B5" s="115" t="s">
        <v>26</v>
      </c>
      <c r="C5" s="115">
        <v>76</v>
      </c>
      <c r="D5" s="115">
        <v>47</v>
      </c>
      <c r="E5" s="115">
        <v>37</v>
      </c>
      <c r="F5" s="115">
        <v>34</v>
      </c>
    </row>
    <row r="6" spans="1:1022" ht="21" customHeight="1">
      <c r="A6" s="73" t="s">
        <v>142</v>
      </c>
      <c r="B6" s="114">
        <f>SUM(B4:B5)</f>
        <v>1310</v>
      </c>
      <c r="C6" s="114">
        <f>SUM(C4:C5)</f>
        <v>1617</v>
      </c>
      <c r="D6" s="114">
        <f>+D4+D5</f>
        <v>1656</v>
      </c>
      <c r="E6" s="114">
        <f>+E4+E5</f>
        <v>2075</v>
      </c>
      <c r="F6" s="114">
        <f>+F4+F5</f>
        <v>2185</v>
      </c>
    </row>
    <row r="7" spans="1:1022" ht="21" customHeight="1">
      <c r="A7" s="10" t="s">
        <v>421</v>
      </c>
    </row>
    <row r="9" spans="1:1022" ht="21" customHeight="1">
      <c r="D9" s="20"/>
    </row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AMH12"/>
  <sheetViews>
    <sheetView showGridLines="0" zoomScale="120" zoomScaleNormal="120" workbookViewId="0">
      <selection activeCell="A12" sqref="A12"/>
    </sheetView>
  </sheetViews>
  <sheetFormatPr baseColWidth="10" defaultColWidth="12" defaultRowHeight="12.75"/>
  <cols>
    <col min="1" max="1" width="20.5703125" style="10" customWidth="1"/>
    <col min="2" max="4" width="10.28515625" style="10" customWidth="1"/>
    <col min="5" max="1019" width="12" style="10"/>
    <col min="1020" max="1022" width="12.85546875" style="10" customWidth="1"/>
  </cols>
  <sheetData>
    <row r="1" spans="1:6">
      <c r="A1" s="39" t="s">
        <v>484</v>
      </c>
    </row>
    <row r="4" spans="1:6" ht="38.25">
      <c r="A4" s="73" t="s">
        <v>422</v>
      </c>
      <c r="B4" s="73">
        <v>2020</v>
      </c>
      <c r="C4" s="73">
        <v>2021</v>
      </c>
      <c r="D4" s="73">
        <v>2022</v>
      </c>
      <c r="E4" s="73">
        <v>2023</v>
      </c>
      <c r="F4" s="73">
        <v>2024</v>
      </c>
    </row>
    <row r="5" spans="1:6" ht="51">
      <c r="A5" s="2" t="s">
        <v>423</v>
      </c>
      <c r="B5" s="115">
        <v>64</v>
      </c>
      <c r="C5" s="126">
        <v>339</v>
      </c>
      <c r="D5" s="115">
        <v>542</v>
      </c>
      <c r="E5" s="115">
        <v>699</v>
      </c>
      <c r="F5" s="115">
        <v>342</v>
      </c>
    </row>
    <row r="6" spans="1:6" ht="38.25">
      <c r="A6" s="2" t="s">
        <v>424</v>
      </c>
      <c r="B6" s="115">
        <v>758</v>
      </c>
      <c r="C6" s="126">
        <v>714</v>
      </c>
      <c r="D6" s="115">
        <v>963</v>
      </c>
      <c r="E6" s="115">
        <f>518+610</f>
        <v>1128</v>
      </c>
      <c r="F6" s="115">
        <v>457</v>
      </c>
    </row>
    <row r="7" spans="1:6" ht="25.5">
      <c r="A7" s="2" t="s">
        <v>425</v>
      </c>
      <c r="B7" s="115" t="s">
        <v>26</v>
      </c>
      <c r="C7" s="126">
        <v>27</v>
      </c>
      <c r="D7" s="115">
        <v>32</v>
      </c>
      <c r="E7" s="115">
        <v>69</v>
      </c>
      <c r="F7" s="115" t="s">
        <v>26</v>
      </c>
    </row>
    <row r="8" spans="1:6" ht="18" customHeight="1">
      <c r="A8" s="2" t="s">
        <v>426</v>
      </c>
      <c r="B8" s="115">
        <v>294</v>
      </c>
      <c r="C8" s="126" t="s">
        <v>26</v>
      </c>
      <c r="D8" s="115" t="s">
        <v>26</v>
      </c>
      <c r="E8" s="115">
        <v>180</v>
      </c>
      <c r="F8" s="115" t="s">
        <v>26</v>
      </c>
    </row>
    <row r="9" spans="1:6" ht="38.25">
      <c r="A9" s="2" t="s">
        <v>427</v>
      </c>
      <c r="B9" s="115">
        <v>9</v>
      </c>
      <c r="C9" s="115" t="s">
        <v>26</v>
      </c>
      <c r="D9" s="115" t="s">
        <v>26</v>
      </c>
      <c r="E9" s="115">
        <v>164</v>
      </c>
      <c r="F9" s="115">
        <v>807</v>
      </c>
    </row>
    <row r="10" spans="1:6" ht="51">
      <c r="A10" s="2" t="s">
        <v>428</v>
      </c>
      <c r="B10" s="115">
        <v>18</v>
      </c>
      <c r="C10" s="126">
        <v>10</v>
      </c>
      <c r="D10" s="115">
        <v>66</v>
      </c>
      <c r="E10" s="115">
        <v>62</v>
      </c>
      <c r="F10" s="115">
        <v>68</v>
      </c>
    </row>
    <row r="12" spans="1:6">
      <c r="A12" s="10" t="s">
        <v>485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AMI8"/>
  <sheetViews>
    <sheetView showGridLines="0" zoomScale="120" zoomScaleNormal="120" workbookViewId="0">
      <selection activeCell="A8" sqref="A8"/>
    </sheetView>
  </sheetViews>
  <sheetFormatPr baseColWidth="10" defaultColWidth="12" defaultRowHeight="12.75"/>
  <cols>
    <col min="1" max="1" width="33.5703125" style="10" customWidth="1"/>
    <col min="2" max="4" width="12.7109375" style="10" customWidth="1"/>
    <col min="5" max="1019" width="12" style="10"/>
    <col min="1020" max="1023" width="12.85546875" customWidth="1"/>
  </cols>
  <sheetData>
    <row r="1" spans="1:1023">
      <c r="A1" s="39" t="s">
        <v>487</v>
      </c>
    </row>
    <row r="2" spans="1:1023">
      <c r="A2" s="39"/>
    </row>
    <row r="3" spans="1:1023">
      <c r="A3" s="73" t="s">
        <v>429</v>
      </c>
      <c r="B3" s="73" t="s">
        <v>64</v>
      </c>
      <c r="C3" s="73" t="s">
        <v>65</v>
      </c>
      <c r="D3" s="73" t="s">
        <v>66</v>
      </c>
      <c r="E3" s="73" t="s">
        <v>67</v>
      </c>
      <c r="F3" s="73" t="s">
        <v>68</v>
      </c>
    </row>
    <row r="4" spans="1:1023" ht="23.65" customHeight="1">
      <c r="A4" s="2" t="s">
        <v>430</v>
      </c>
      <c r="B4" s="115">
        <v>758</v>
      </c>
      <c r="C4" s="115">
        <v>714</v>
      </c>
      <c r="D4" s="115">
        <v>963</v>
      </c>
      <c r="E4" s="115">
        <v>1128</v>
      </c>
      <c r="F4" s="115">
        <f>457+233</f>
        <v>690</v>
      </c>
    </row>
    <row r="5" spans="1:1023" ht="23.65" customHeight="1">
      <c r="A5" s="2" t="s">
        <v>431</v>
      </c>
      <c r="B5" s="115">
        <v>4</v>
      </c>
      <c r="C5" s="115">
        <v>18</v>
      </c>
      <c r="D5" s="115">
        <v>37</v>
      </c>
      <c r="E5" s="115">
        <v>34</v>
      </c>
      <c r="F5" s="115">
        <v>6</v>
      </c>
    </row>
    <row r="6" spans="1:1023" ht="23.65" customHeight="1">
      <c r="A6" s="2" t="s">
        <v>432</v>
      </c>
      <c r="B6" s="115">
        <v>5</v>
      </c>
      <c r="C6" s="115">
        <v>4</v>
      </c>
      <c r="D6" s="115">
        <v>12</v>
      </c>
      <c r="E6" s="115">
        <v>8</v>
      </c>
      <c r="F6" s="115">
        <v>11</v>
      </c>
    </row>
    <row r="7" spans="1:1023" s="7" customFormat="1" ht="12">
      <c r="A7" s="67" t="s">
        <v>433</v>
      </c>
      <c r="AMF7"/>
      <c r="AMG7"/>
      <c r="AMH7"/>
      <c r="AMI7"/>
    </row>
    <row r="8" spans="1:1023">
      <c r="A8" s="10" t="s">
        <v>486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MI27"/>
  <sheetViews>
    <sheetView showGridLines="0" zoomScale="120" zoomScaleNormal="120" workbookViewId="0">
      <selection activeCell="F16" sqref="F16"/>
    </sheetView>
  </sheetViews>
  <sheetFormatPr baseColWidth="10" defaultColWidth="12.7109375" defaultRowHeight="12.75"/>
  <cols>
    <col min="1" max="1" width="38" style="10" customWidth="1"/>
    <col min="2" max="1017" width="12.7109375" style="10"/>
    <col min="1018" max="1018" width="12" style="10" customWidth="1"/>
    <col min="1019" max="1023" width="12.85546875" style="10"/>
  </cols>
  <sheetData>
    <row r="1" spans="1:6">
      <c r="A1" s="10" t="s">
        <v>428</v>
      </c>
    </row>
    <row r="4" spans="1:6">
      <c r="B4" s="73" t="s">
        <v>64</v>
      </c>
      <c r="C4" s="73" t="s">
        <v>65</v>
      </c>
      <c r="D4" s="73" t="s">
        <v>66</v>
      </c>
      <c r="E4" s="73" t="s">
        <v>67</v>
      </c>
      <c r="F4" s="73" t="s">
        <v>68</v>
      </c>
    </row>
    <row r="5" spans="1:6">
      <c r="A5" s="115" t="s">
        <v>434</v>
      </c>
      <c r="B5" s="115">
        <v>18</v>
      </c>
      <c r="C5" s="115">
        <v>55</v>
      </c>
      <c r="D5" s="115">
        <v>66</v>
      </c>
      <c r="E5" s="115">
        <v>62</v>
      </c>
      <c r="F5" s="115">
        <v>68</v>
      </c>
    </row>
    <row r="10" spans="1:6">
      <c r="A10" s="45" t="s">
        <v>488</v>
      </c>
    </row>
    <row r="27" spans="1:1">
      <c r="A27" s="10" t="s">
        <v>435</v>
      </c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AMJ30"/>
  <sheetViews>
    <sheetView showGridLines="0" zoomScale="120" zoomScaleNormal="120" workbookViewId="0">
      <selection activeCell="H22" sqref="H22"/>
    </sheetView>
  </sheetViews>
  <sheetFormatPr baseColWidth="10" defaultColWidth="12" defaultRowHeight="12.75"/>
  <cols>
    <col min="1" max="5" width="12.7109375" style="10" customWidth="1"/>
    <col min="6" max="1024" width="12" style="10"/>
  </cols>
  <sheetData>
    <row r="1" spans="1:1024">
      <c r="A1" s="107" t="s">
        <v>510</v>
      </c>
    </row>
    <row r="3" spans="1:1024">
      <c r="B3" s="73">
        <v>2020</v>
      </c>
      <c r="C3" s="73">
        <v>2021</v>
      </c>
      <c r="D3" s="73">
        <v>2022</v>
      </c>
      <c r="E3" s="73">
        <v>2023</v>
      </c>
      <c r="F3" s="73">
        <v>2024</v>
      </c>
      <c r="AMJ3"/>
    </row>
    <row r="4" spans="1:1024">
      <c r="A4" s="115" t="s">
        <v>189</v>
      </c>
      <c r="B4" s="115">
        <v>42</v>
      </c>
      <c r="C4" s="115">
        <v>42</v>
      </c>
      <c r="D4" s="115">
        <v>38</v>
      </c>
      <c r="E4" s="115">
        <v>15</v>
      </c>
      <c r="F4" s="115">
        <v>40</v>
      </c>
      <c r="AMJ4"/>
    </row>
    <row r="5" spans="1:1024">
      <c r="A5" s="115" t="s">
        <v>190</v>
      </c>
      <c r="B5" s="115">
        <v>13</v>
      </c>
      <c r="C5" s="115">
        <v>13</v>
      </c>
      <c r="D5" s="115">
        <v>12</v>
      </c>
      <c r="E5" s="115">
        <v>5</v>
      </c>
      <c r="F5" s="115">
        <v>14</v>
      </c>
      <c r="AMJ5"/>
    </row>
    <row r="6" spans="1:1024">
      <c r="A6" s="115" t="s">
        <v>191</v>
      </c>
      <c r="B6" s="115">
        <v>14</v>
      </c>
      <c r="C6" s="115">
        <v>14</v>
      </c>
      <c r="D6" s="115">
        <v>13</v>
      </c>
      <c r="E6" s="115">
        <v>10</v>
      </c>
      <c r="F6" s="115">
        <v>13</v>
      </c>
      <c r="AMJ6"/>
    </row>
    <row r="7" spans="1:1024">
      <c r="A7" s="10" t="s">
        <v>436</v>
      </c>
      <c r="F7" s="169"/>
    </row>
    <row r="8" spans="1:1024" ht="34.5" customHeight="1">
      <c r="A8" s="222"/>
      <c r="B8" s="222"/>
      <c r="C8" s="222"/>
      <c r="D8" s="222"/>
      <c r="E8" s="222"/>
    </row>
    <row r="11" spans="1:1024">
      <c r="A11" s="45" t="s">
        <v>489</v>
      </c>
    </row>
    <row r="28" spans="1:5">
      <c r="A28" s="10" t="s">
        <v>436</v>
      </c>
    </row>
    <row r="29" spans="1:5" ht="20.85" customHeight="1">
      <c r="A29" s="222" t="s">
        <v>437</v>
      </c>
      <c r="B29" s="222"/>
      <c r="C29" s="222"/>
      <c r="D29" s="222"/>
      <c r="E29" s="222"/>
    </row>
    <row r="30" spans="1:5">
      <c r="A30"/>
    </row>
  </sheetData>
  <mergeCells count="2">
    <mergeCell ref="A8:E8"/>
    <mergeCell ref="A29:E29"/>
  </mergeCells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AMJ15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7.7109375" style="10" customWidth="1"/>
    <col min="2" max="2" width="14.85546875" style="10" customWidth="1"/>
    <col min="3" max="14" width="11" style="10" customWidth="1"/>
    <col min="15" max="15" width="14.7109375" style="10" customWidth="1"/>
    <col min="16" max="52" width="11" style="10" customWidth="1"/>
    <col min="53" max="1024" width="12" style="10"/>
  </cols>
  <sheetData>
    <row r="1" spans="1:15">
      <c r="A1" s="45" t="s">
        <v>490</v>
      </c>
    </row>
    <row r="3" spans="1:15" ht="29.25" customHeight="1">
      <c r="A3" s="213" t="s">
        <v>438</v>
      </c>
      <c r="B3" s="213"/>
      <c r="C3" s="213"/>
    </row>
    <row r="4" spans="1:15">
      <c r="A4" s="73" t="s">
        <v>413</v>
      </c>
      <c r="B4" s="73" t="s">
        <v>439</v>
      </c>
      <c r="C4" s="73" t="s">
        <v>440</v>
      </c>
      <c r="D4"/>
    </row>
    <row r="5" spans="1:15">
      <c r="A5" s="115" t="s">
        <v>189</v>
      </c>
      <c r="B5" s="115">
        <v>40</v>
      </c>
      <c r="C5" s="115">
        <v>28</v>
      </c>
    </row>
    <row r="6" spans="1:15">
      <c r="A6" s="115" t="s">
        <v>190</v>
      </c>
      <c r="B6" s="115">
        <v>14</v>
      </c>
      <c r="C6" s="115">
        <v>7</v>
      </c>
    </row>
    <row r="7" spans="1:15">
      <c r="A7" s="115" t="s">
        <v>19</v>
      </c>
      <c r="B7" s="115">
        <v>11</v>
      </c>
      <c r="C7" s="115">
        <v>4</v>
      </c>
    </row>
    <row r="8" spans="1:15">
      <c r="A8" s="115" t="s">
        <v>28</v>
      </c>
      <c r="B8" s="115">
        <v>2</v>
      </c>
      <c r="C8" s="115">
        <v>1</v>
      </c>
    </row>
    <row r="9" spans="1:15">
      <c r="A9" s="73" t="s">
        <v>142</v>
      </c>
      <c r="B9" s="73">
        <v>67</v>
      </c>
      <c r="C9" s="73">
        <v>40</v>
      </c>
    </row>
    <row r="10" spans="1:15">
      <c r="A10" s="10" t="s">
        <v>391</v>
      </c>
    </row>
    <row r="11" spans="1:15">
      <c r="A11" s="222"/>
      <c r="B11" s="222"/>
      <c r="C11" s="222"/>
      <c r="D11" s="222"/>
      <c r="E11" s="222"/>
    </row>
    <row r="13" spans="1:15">
      <c r="O13" s="170"/>
    </row>
    <row r="14" spans="1:15" ht="15.75" customHeight="1"/>
    <row r="15" spans="1:15" ht="15.75" customHeight="1"/>
  </sheetData>
  <mergeCells count="2">
    <mergeCell ref="A3:C3"/>
    <mergeCell ref="A11:E11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B31"/>
  <sheetViews>
    <sheetView showGridLines="0" zoomScale="120" zoomScaleNormal="120" workbookViewId="0">
      <selection activeCell="H5" sqref="H5"/>
    </sheetView>
  </sheetViews>
  <sheetFormatPr baseColWidth="10" defaultColWidth="13.28515625" defaultRowHeight="12"/>
  <cols>
    <col min="1" max="2" width="12.140625" style="7" customWidth="1"/>
    <col min="3" max="3" width="49.85546875" style="47" customWidth="1"/>
    <col min="4" max="4" width="9.85546875" style="7" customWidth="1"/>
    <col min="5" max="5" width="10.85546875" style="7" customWidth="1"/>
    <col min="6" max="7" width="9.140625" style="7" customWidth="1"/>
    <col min="8" max="8" width="8" style="7" customWidth="1"/>
    <col min="9" max="982" width="13.42578125" style="7"/>
    <col min="983" max="1016" width="12.7109375" style="7" customWidth="1"/>
    <col min="1017" max="1023" width="12.85546875" customWidth="1"/>
  </cols>
  <sheetData>
    <row r="1" spans="2:14" ht="12.75">
      <c r="B1" s="45" t="s">
        <v>446</v>
      </c>
      <c r="D1" s="49"/>
    </row>
    <row r="2" spans="2:14">
      <c r="B2" s="50"/>
      <c r="D2" s="49"/>
    </row>
    <row r="3" spans="2:14" ht="15" customHeight="1">
      <c r="B3"/>
      <c r="C3" s="51" t="s">
        <v>31</v>
      </c>
      <c r="D3" s="52">
        <v>2020</v>
      </c>
      <c r="E3" s="52">
        <v>2021</v>
      </c>
      <c r="F3" s="52">
        <v>2022</v>
      </c>
      <c r="G3" s="52">
        <v>2023</v>
      </c>
      <c r="H3" s="52">
        <v>2024</v>
      </c>
    </row>
    <row r="4" spans="2:14" ht="24" customHeight="1">
      <c r="B4" s="205" t="s">
        <v>32</v>
      </c>
      <c r="C4" s="53" t="s">
        <v>33</v>
      </c>
      <c r="D4" s="54">
        <v>206205</v>
      </c>
      <c r="E4" s="54">
        <v>206807</v>
      </c>
      <c r="F4" s="54">
        <v>265136</v>
      </c>
      <c r="G4" s="54">
        <v>261178</v>
      </c>
      <c r="H4" s="54">
        <v>293043</v>
      </c>
    </row>
    <row r="5" spans="2:14">
      <c r="B5" s="205"/>
      <c r="C5" s="53" t="s">
        <v>34</v>
      </c>
      <c r="D5" s="54">
        <v>13078</v>
      </c>
      <c r="E5" s="54">
        <v>13920</v>
      </c>
      <c r="F5" s="54">
        <v>16749</v>
      </c>
      <c r="G5" s="54">
        <v>13723</v>
      </c>
      <c r="H5" s="54">
        <v>13847</v>
      </c>
    </row>
    <row r="6" spans="2:14" ht="29.25" customHeight="1">
      <c r="B6" s="205"/>
      <c r="C6" s="53" t="s">
        <v>35</v>
      </c>
      <c r="D6" s="54">
        <v>49553</v>
      </c>
      <c r="E6" s="54">
        <v>52448</v>
      </c>
      <c r="F6" s="54">
        <v>55784</v>
      </c>
      <c r="G6" s="54">
        <v>60365</v>
      </c>
      <c r="H6" s="54">
        <f>+G6+4995</f>
        <v>65360</v>
      </c>
    </row>
    <row r="7" spans="2:14" ht="37.35" customHeight="1">
      <c r="B7" s="205"/>
      <c r="C7" s="53" t="s">
        <v>36</v>
      </c>
      <c r="D7" s="54">
        <v>11187</v>
      </c>
      <c r="E7" s="54">
        <v>2211</v>
      </c>
      <c r="F7" s="54">
        <v>5318</v>
      </c>
      <c r="G7" s="54">
        <v>7438</v>
      </c>
      <c r="H7" s="54">
        <v>3793</v>
      </c>
    </row>
    <row r="8" spans="2:14" ht="48" customHeight="1">
      <c r="B8" s="205" t="s">
        <v>37</v>
      </c>
      <c r="C8" s="53" t="s">
        <v>38</v>
      </c>
      <c r="D8" s="54">
        <v>136782</v>
      </c>
      <c r="E8" s="54">
        <v>119959</v>
      </c>
      <c r="F8" s="54">
        <v>152894</v>
      </c>
      <c r="G8" s="54">
        <v>164789</v>
      </c>
      <c r="H8" s="54">
        <v>155340</v>
      </c>
    </row>
    <row r="9" spans="2:14" ht="25.5" customHeight="1">
      <c r="B9" s="205"/>
      <c r="C9" s="53" t="s">
        <v>39</v>
      </c>
      <c r="D9" s="54">
        <v>9633</v>
      </c>
      <c r="E9" s="54">
        <v>10288</v>
      </c>
      <c r="F9" s="54">
        <v>17961</v>
      </c>
      <c r="G9" s="55">
        <v>14236</v>
      </c>
      <c r="H9" s="55">
        <v>16518</v>
      </c>
    </row>
    <row r="10" spans="2:14" ht="30" customHeight="1">
      <c r="B10" s="205"/>
      <c r="C10" s="53" t="s">
        <v>40</v>
      </c>
      <c r="D10" s="54">
        <v>1911</v>
      </c>
      <c r="E10" s="54">
        <v>1928</v>
      </c>
      <c r="F10" s="54">
        <v>3096</v>
      </c>
      <c r="G10" s="54">
        <v>3361</v>
      </c>
      <c r="H10" s="54">
        <v>3049</v>
      </c>
    </row>
    <row r="11" spans="2:14" ht="28.5" customHeight="1">
      <c r="B11" s="205"/>
      <c r="C11" s="53" t="s">
        <v>41</v>
      </c>
      <c r="D11" s="54">
        <v>13327</v>
      </c>
      <c r="E11" s="54">
        <v>29590</v>
      </c>
      <c r="F11" s="54">
        <v>38091</v>
      </c>
      <c r="G11" s="54">
        <v>37261</v>
      </c>
      <c r="H11" s="54">
        <v>26604</v>
      </c>
    </row>
    <row r="12" spans="2:14" ht="31.5" customHeight="1">
      <c r="B12" s="205"/>
      <c r="C12" s="53" t="s">
        <v>42</v>
      </c>
      <c r="D12" s="54">
        <v>310</v>
      </c>
      <c r="E12" s="54" t="s">
        <v>26</v>
      </c>
      <c r="F12" s="54">
        <v>400</v>
      </c>
      <c r="G12" s="54">
        <v>467</v>
      </c>
      <c r="H12" s="54">
        <v>404</v>
      </c>
    </row>
    <row r="13" spans="2:14" ht="31.5" customHeight="1">
      <c r="B13" s="206" t="s">
        <v>43</v>
      </c>
      <c r="C13" s="53" t="s">
        <v>44</v>
      </c>
      <c r="D13" s="54">
        <v>11237</v>
      </c>
      <c r="E13" s="54">
        <v>13316</v>
      </c>
      <c r="F13" s="54">
        <v>13704</v>
      </c>
      <c r="G13" s="54">
        <v>16705</v>
      </c>
      <c r="H13" s="54">
        <v>16935</v>
      </c>
      <c r="N13" s="56"/>
    </row>
    <row r="14" spans="2:14" ht="31.5" customHeight="1">
      <c r="B14" s="206"/>
      <c r="C14" s="53" t="s">
        <v>45</v>
      </c>
      <c r="D14" s="54">
        <v>1736</v>
      </c>
      <c r="E14" s="54">
        <v>2663</v>
      </c>
      <c r="F14" s="54">
        <v>2298</v>
      </c>
      <c r="G14" s="54">
        <v>3304</v>
      </c>
      <c r="H14" s="54">
        <v>2788</v>
      </c>
    </row>
    <row r="15" spans="2:14" ht="30" customHeight="1">
      <c r="B15" s="206"/>
      <c r="C15" s="53" t="s">
        <v>46</v>
      </c>
      <c r="D15" s="54">
        <v>581</v>
      </c>
      <c r="E15" s="54">
        <v>293</v>
      </c>
      <c r="F15" s="54">
        <v>384</v>
      </c>
      <c r="G15" s="54">
        <v>414</v>
      </c>
      <c r="H15" s="54">
        <v>232</v>
      </c>
    </row>
    <row r="16" spans="2:14" ht="36" customHeight="1">
      <c r="B16" s="206"/>
      <c r="C16" s="53" t="s">
        <v>47</v>
      </c>
      <c r="D16" s="54">
        <v>490</v>
      </c>
      <c r="E16" s="54">
        <v>426</v>
      </c>
      <c r="F16" s="54">
        <v>472</v>
      </c>
      <c r="G16" s="54">
        <v>544</v>
      </c>
      <c r="H16" s="54">
        <v>163</v>
      </c>
    </row>
    <row r="17" spans="2:10" ht="24">
      <c r="B17" s="206"/>
      <c r="C17" s="53" t="s">
        <v>48</v>
      </c>
      <c r="D17" s="54">
        <v>2596</v>
      </c>
      <c r="E17" s="54">
        <v>6018</v>
      </c>
      <c r="F17" s="54">
        <v>7854</v>
      </c>
      <c r="G17" s="54">
        <v>10335</v>
      </c>
      <c r="H17" s="54">
        <v>8236</v>
      </c>
      <c r="I17" s="56"/>
    </row>
    <row r="18" spans="2:10" ht="32.25" customHeight="1">
      <c r="B18" s="206"/>
      <c r="C18" s="53" t="s">
        <v>49</v>
      </c>
      <c r="D18" s="54">
        <v>1090</v>
      </c>
      <c r="E18" s="54">
        <v>749</v>
      </c>
      <c r="F18" s="54">
        <v>900</v>
      </c>
      <c r="G18" s="54">
        <v>980</v>
      </c>
      <c r="H18" s="54">
        <v>463</v>
      </c>
    </row>
    <row r="19" spans="2:10" ht="35.25" customHeight="1">
      <c r="B19" s="206"/>
      <c r="C19" s="53" t="s">
        <v>50</v>
      </c>
      <c r="D19" s="54">
        <v>1413.87443946188</v>
      </c>
      <c r="E19" s="54">
        <v>2476</v>
      </c>
      <c r="F19" s="54">
        <v>7546</v>
      </c>
      <c r="G19" s="54">
        <v>7352</v>
      </c>
      <c r="H19" s="54">
        <v>11939</v>
      </c>
    </row>
    <row r="20" spans="2:10" ht="21" customHeight="1">
      <c r="B20" s="205" t="s">
        <v>51</v>
      </c>
      <c r="C20" s="53" t="s">
        <v>52</v>
      </c>
      <c r="D20" s="54">
        <v>1386</v>
      </c>
      <c r="E20" s="54">
        <v>1904</v>
      </c>
      <c r="F20" s="54">
        <v>340</v>
      </c>
      <c r="G20" s="54">
        <v>834</v>
      </c>
      <c r="H20" s="54">
        <v>360</v>
      </c>
    </row>
    <row r="21" spans="2:10" ht="27" customHeight="1">
      <c r="B21" s="205"/>
      <c r="C21" s="53" t="s">
        <v>53</v>
      </c>
      <c r="D21" s="54" t="s">
        <v>26</v>
      </c>
      <c r="E21" s="54" t="s">
        <v>26</v>
      </c>
      <c r="F21" s="54">
        <v>215</v>
      </c>
      <c r="G21" s="54" t="s">
        <v>26</v>
      </c>
      <c r="H21" s="54">
        <v>365</v>
      </c>
    </row>
    <row r="22" spans="2:10" ht="27" customHeight="1">
      <c r="B22" s="205"/>
      <c r="C22" s="53" t="s">
        <v>54</v>
      </c>
      <c r="D22" s="54">
        <v>23</v>
      </c>
      <c r="E22" s="54">
        <v>175</v>
      </c>
      <c r="F22" s="54">
        <v>225</v>
      </c>
      <c r="G22" s="54">
        <v>205</v>
      </c>
      <c r="H22" s="54">
        <v>116</v>
      </c>
    </row>
    <row r="23" spans="2:10" ht="34.35" customHeight="1">
      <c r="B23" s="205"/>
      <c r="C23" s="53" t="s">
        <v>55</v>
      </c>
      <c r="D23" s="54">
        <v>1310</v>
      </c>
      <c r="E23" s="54">
        <v>1541</v>
      </c>
      <c r="F23" s="54">
        <v>1609</v>
      </c>
      <c r="G23" s="54">
        <v>2038</v>
      </c>
      <c r="H23" s="54">
        <v>2151</v>
      </c>
    </row>
    <row r="24" spans="2:10" ht="43.5" customHeight="1">
      <c r="B24" s="205"/>
      <c r="C24" s="53" t="s">
        <v>56</v>
      </c>
      <c r="D24" s="54">
        <v>39</v>
      </c>
      <c r="E24" s="54">
        <v>43</v>
      </c>
      <c r="F24" s="54">
        <v>44</v>
      </c>
      <c r="G24" s="54">
        <v>42</v>
      </c>
      <c r="H24" s="54">
        <v>34</v>
      </c>
      <c r="I24" s="204"/>
      <c r="J24" s="204"/>
    </row>
    <row r="25" spans="2:10" ht="31.5" customHeight="1">
      <c r="B25" s="205" t="s">
        <v>57</v>
      </c>
      <c r="C25" s="53" t="s">
        <v>58</v>
      </c>
      <c r="D25" s="54">
        <v>758</v>
      </c>
      <c r="E25" s="54">
        <v>339</v>
      </c>
      <c r="F25" s="54">
        <v>542</v>
      </c>
      <c r="G25" s="54">
        <v>699</v>
      </c>
      <c r="H25" s="54">
        <v>342</v>
      </c>
    </row>
    <row r="26" spans="2:10" ht="33.75" customHeight="1">
      <c r="B26" s="205"/>
      <c r="C26" s="53" t="s">
        <v>59</v>
      </c>
      <c r="D26" s="54">
        <v>294</v>
      </c>
      <c r="E26" s="54">
        <v>714</v>
      </c>
      <c r="F26" s="54">
        <v>963</v>
      </c>
      <c r="G26" s="54">
        <f>518+610</f>
        <v>1128</v>
      </c>
      <c r="H26" s="54">
        <v>457</v>
      </c>
    </row>
    <row r="27" spans="2:10" ht="24.2" customHeight="1">
      <c r="B27" s="205"/>
      <c r="C27" s="53" t="s">
        <v>60</v>
      </c>
      <c r="D27" s="54">
        <v>9</v>
      </c>
      <c r="E27" s="54">
        <v>0</v>
      </c>
      <c r="F27" s="54">
        <v>0</v>
      </c>
      <c r="G27" s="54">
        <v>164</v>
      </c>
      <c r="H27" s="54">
        <v>807</v>
      </c>
    </row>
    <row r="28" spans="2:10" ht="24" customHeight="1">
      <c r="B28" s="205"/>
      <c r="C28" s="53" t="s">
        <v>61</v>
      </c>
      <c r="D28" s="54">
        <v>18</v>
      </c>
      <c r="E28" s="54">
        <v>10</v>
      </c>
      <c r="F28" s="54">
        <v>66</v>
      </c>
      <c r="G28" s="54">
        <v>62</v>
      </c>
      <c r="H28" s="54">
        <v>68</v>
      </c>
    </row>
    <row r="29" spans="2:10" ht="27.75" customHeight="1">
      <c r="B29" s="205"/>
      <c r="C29" s="53" t="s">
        <v>62</v>
      </c>
      <c r="D29" s="54">
        <v>69</v>
      </c>
      <c r="E29" s="54">
        <v>69</v>
      </c>
      <c r="F29" s="54">
        <v>63</v>
      </c>
      <c r="G29" s="54">
        <v>30</v>
      </c>
      <c r="H29" s="54">
        <v>67</v>
      </c>
    </row>
    <row r="30" spans="2:10" ht="21.75" customHeight="1">
      <c r="B30" s="7" t="s">
        <v>512</v>
      </c>
    </row>
    <row r="31" spans="2:10" ht="21.75" customHeight="1">
      <c r="B31" s="57" t="s">
        <v>511</v>
      </c>
    </row>
  </sheetData>
  <mergeCells count="6">
    <mergeCell ref="I24:J24"/>
    <mergeCell ref="B25:B29"/>
    <mergeCell ref="B4:B7"/>
    <mergeCell ref="B8:B12"/>
    <mergeCell ref="B13:B19"/>
    <mergeCell ref="B20:B24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I1048576"/>
  <sheetViews>
    <sheetView showGridLines="0" zoomScale="120" zoomScaleNormal="120" workbookViewId="0">
      <selection activeCell="A2" sqref="A2:F12"/>
    </sheetView>
  </sheetViews>
  <sheetFormatPr baseColWidth="10" defaultColWidth="12.7109375" defaultRowHeight="12"/>
  <cols>
    <col min="1" max="1" width="47.85546875" style="7" customWidth="1"/>
    <col min="2" max="2" width="16.28515625" style="7" customWidth="1"/>
    <col min="3" max="3" width="16.5703125" style="7" customWidth="1"/>
    <col min="4" max="4" width="16.85546875" style="7" customWidth="1"/>
    <col min="5" max="5" width="17.140625" style="7" customWidth="1"/>
    <col min="6" max="6" width="21" style="7" customWidth="1"/>
    <col min="7" max="58" width="11" style="7" customWidth="1"/>
    <col min="59" max="1019" width="12.7109375" style="7"/>
    <col min="1020" max="1023" width="12" style="7" customWidth="1"/>
  </cols>
  <sheetData>
    <row r="1" spans="1:8" ht="19.350000000000001" customHeight="1">
      <c r="A1" s="45" t="s">
        <v>447</v>
      </c>
    </row>
    <row r="2" spans="1:8" ht="19.350000000000001" customHeight="1">
      <c r="A2" s="52"/>
      <c r="B2" s="52" t="s">
        <v>64</v>
      </c>
      <c r="C2" s="52" t="s">
        <v>65</v>
      </c>
      <c r="D2" s="52" t="s">
        <v>66</v>
      </c>
      <c r="E2" s="52" t="s">
        <v>67</v>
      </c>
      <c r="F2" s="52" t="s">
        <v>68</v>
      </c>
    </row>
    <row r="3" spans="1:8" ht="19.350000000000001" customHeight="1">
      <c r="A3" s="58" t="s">
        <v>69</v>
      </c>
      <c r="B3" s="59">
        <v>87022483</v>
      </c>
      <c r="C3" s="59">
        <v>92608872</v>
      </c>
      <c r="D3" s="59">
        <v>121966990</v>
      </c>
      <c r="E3" s="59">
        <v>129204839</v>
      </c>
      <c r="F3" s="59">
        <v>125136964</v>
      </c>
      <c r="G3" s="119"/>
      <c r="H3"/>
    </row>
    <row r="4" spans="1:8" ht="19.350000000000001" customHeight="1">
      <c r="A4" s="58" t="s">
        <v>70</v>
      </c>
      <c r="B4" s="59">
        <v>6682321</v>
      </c>
      <c r="C4" s="59">
        <v>5113230</v>
      </c>
      <c r="D4" s="59">
        <v>5612730</v>
      </c>
      <c r="E4" s="59">
        <v>7195230</v>
      </c>
      <c r="F4" s="59">
        <v>7415230</v>
      </c>
      <c r="G4" s="119"/>
    </row>
    <row r="5" spans="1:8" ht="19.350000000000001" customHeight="1">
      <c r="A5" s="60" t="s">
        <v>513</v>
      </c>
      <c r="B5" s="62" t="s">
        <v>26</v>
      </c>
      <c r="C5" s="61">
        <v>2682230</v>
      </c>
      <c r="D5" s="61">
        <v>2682230</v>
      </c>
      <c r="E5" s="61">
        <v>2682230</v>
      </c>
      <c r="F5" s="61">
        <v>2682230</v>
      </c>
      <c r="G5" s="119"/>
    </row>
    <row r="6" spans="1:8" ht="19.350000000000001" customHeight="1">
      <c r="A6" s="58" t="s">
        <v>71</v>
      </c>
      <c r="B6" s="59">
        <v>9084629</v>
      </c>
      <c r="C6" s="59">
        <v>9478126</v>
      </c>
      <c r="D6" s="59">
        <v>12980930</v>
      </c>
      <c r="E6" s="59">
        <v>10491492</v>
      </c>
      <c r="F6" s="59">
        <v>16008253</v>
      </c>
    </row>
    <row r="7" spans="1:8" ht="24">
      <c r="A7" s="58" t="s">
        <v>72</v>
      </c>
      <c r="B7" s="59">
        <v>4258061</v>
      </c>
      <c r="C7" s="59">
        <v>4386636</v>
      </c>
      <c r="D7" s="59">
        <v>9327191</v>
      </c>
      <c r="E7" s="59">
        <v>6851845</v>
      </c>
      <c r="F7" s="59">
        <v>7153700</v>
      </c>
    </row>
    <row r="8" spans="1:8" ht="19.350000000000001" customHeight="1">
      <c r="A8" s="63" t="s">
        <v>73</v>
      </c>
      <c r="B8" s="64">
        <f>+B3+B4+B6+B7</f>
        <v>107047494</v>
      </c>
      <c r="C8" s="64">
        <f>+C3+C4+C6+C7</f>
        <v>111586864</v>
      </c>
      <c r="D8" s="64">
        <f>+D3+D4+D6+D7</f>
        <v>149887841</v>
      </c>
      <c r="E8" s="64">
        <f>+E3+E4+E6+E7</f>
        <v>153743406</v>
      </c>
      <c r="F8" s="64">
        <f>+F3+F4+F6+F7</f>
        <v>155714147</v>
      </c>
      <c r="H8" s="65"/>
    </row>
    <row r="9" spans="1:8" ht="19.350000000000001" customHeight="1">
      <c r="A9" s="207" t="s">
        <v>74</v>
      </c>
      <c r="B9" s="207"/>
      <c r="C9" s="207"/>
      <c r="D9" s="207"/>
      <c r="F9" s="56"/>
    </row>
    <row r="10" spans="1:8" ht="29.1" customHeight="1">
      <c r="A10" s="207" t="s">
        <v>75</v>
      </c>
      <c r="B10" s="207"/>
      <c r="C10" s="207"/>
      <c r="D10" s="207"/>
      <c r="F10" s="66"/>
    </row>
    <row r="11" spans="1:8" ht="39.6" customHeight="1">
      <c r="A11" s="207" t="s">
        <v>76</v>
      </c>
      <c r="B11" s="207"/>
      <c r="C11" s="207"/>
      <c r="D11" s="207"/>
      <c r="E11"/>
      <c r="F11"/>
    </row>
    <row r="12" spans="1:8" ht="19.350000000000001" customHeight="1">
      <c r="A12" s="7" t="s">
        <v>77</v>
      </c>
      <c r="F12" s="66"/>
    </row>
    <row r="14" spans="1:8" ht="19.350000000000001" customHeight="1"/>
    <row r="15" spans="1:8" ht="19.350000000000001" customHeight="1"/>
    <row r="16" spans="1:8" ht="19.350000000000001" customHeight="1"/>
    <row r="17" spans="5:5" ht="19.350000000000001" customHeight="1"/>
    <row r="18" spans="5:5" ht="19.350000000000001" customHeight="1">
      <c r="E18" s="66"/>
    </row>
    <row r="19" spans="5:5" ht="19.350000000000001" customHeight="1"/>
    <row r="20" spans="5:5" ht="19.350000000000001" customHeight="1"/>
    <row r="21" spans="5:5" ht="19.350000000000001" customHeight="1"/>
    <row r="1048575" ht="12.75" customHeight="1"/>
    <row r="1048576" ht="12.75" customHeight="1"/>
  </sheetData>
  <mergeCells count="3">
    <mergeCell ref="A9:D9"/>
    <mergeCell ref="A10:D10"/>
    <mergeCell ref="A11:D11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I1048489"/>
  <sheetViews>
    <sheetView showGridLines="0" zoomScale="120" zoomScaleNormal="120" workbookViewId="0">
      <selection activeCell="E10" sqref="E10"/>
    </sheetView>
  </sheetViews>
  <sheetFormatPr baseColWidth="10" defaultColWidth="12" defaultRowHeight="12"/>
  <cols>
    <col min="1" max="1" width="24.7109375" style="7" customWidth="1"/>
    <col min="2" max="4" width="17.140625" style="7" customWidth="1"/>
    <col min="5" max="5" width="15.7109375" style="7" customWidth="1"/>
    <col min="6" max="6" width="14.5703125" style="7" customWidth="1"/>
    <col min="7" max="7" width="9.85546875" style="7" customWidth="1"/>
    <col min="8" max="9" width="13.28515625" style="7" customWidth="1"/>
    <col min="10" max="10" width="13.140625" style="7" customWidth="1"/>
    <col min="11" max="11" width="13.28515625" style="7" customWidth="1"/>
    <col min="12" max="1023" width="12" style="7"/>
  </cols>
  <sheetData>
    <row r="1" spans="1:6" ht="19.149999999999999" customHeight="1">
      <c r="A1" s="45" t="s">
        <v>448</v>
      </c>
    </row>
    <row r="8" spans="1:6" ht="127.35" customHeight="1"/>
    <row r="9" spans="1:6" ht="29.1" customHeight="1">
      <c r="A9" s="67" t="s">
        <v>8</v>
      </c>
    </row>
    <row r="10" spans="1:6" ht="19.149999999999999" customHeight="1">
      <c r="B10" s="52">
        <v>2020</v>
      </c>
      <c r="C10" s="52">
        <v>2021</v>
      </c>
      <c r="D10" s="52">
        <v>2022</v>
      </c>
      <c r="E10" s="52">
        <v>2023</v>
      </c>
      <c r="F10" s="52">
        <v>2024</v>
      </c>
    </row>
    <row r="11" spans="1:6" ht="19.149999999999999" customHeight="1">
      <c r="A11" s="68" t="s">
        <v>2</v>
      </c>
      <c r="B11" s="69">
        <v>73042.083333333299</v>
      </c>
      <c r="C11" s="69">
        <v>65618</v>
      </c>
      <c r="D11" s="69">
        <v>40305</v>
      </c>
      <c r="E11" s="69">
        <v>31529</v>
      </c>
      <c r="F11" s="69">
        <v>28943</v>
      </c>
    </row>
    <row r="12" spans="1:6" ht="30.6" customHeight="1">
      <c r="A12" s="68" t="s">
        <v>78</v>
      </c>
      <c r="B12" s="70">
        <v>107047494</v>
      </c>
      <c r="C12" s="70">
        <v>111586864</v>
      </c>
      <c r="D12" s="70">
        <v>149887841</v>
      </c>
      <c r="E12" s="70">
        <v>153743406</v>
      </c>
      <c r="F12" s="70">
        <v>155714147</v>
      </c>
    </row>
    <row r="13" spans="1:6" ht="39.6" customHeight="1">
      <c r="A13" s="68" t="s">
        <v>79</v>
      </c>
      <c r="B13" s="71">
        <f t="shared" ref="B13:F13" si="0">+B12/B11</f>
        <v>1465.5591559660249</v>
      </c>
      <c r="C13" s="71">
        <f t="shared" si="0"/>
        <v>1700.5526532353927</v>
      </c>
      <c r="D13" s="71">
        <f t="shared" si="0"/>
        <v>3718.8398709837488</v>
      </c>
      <c r="E13" s="71">
        <f t="shared" si="0"/>
        <v>4876.2537980906463</v>
      </c>
      <c r="F13" s="71">
        <f t="shared" si="0"/>
        <v>5380.0278823895242</v>
      </c>
    </row>
    <row r="14" spans="1:6" ht="19.149999999999999" customHeight="1">
      <c r="A14" s="67" t="s">
        <v>8</v>
      </c>
    </row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Y17"/>
  <sheetViews>
    <sheetView showGridLines="0" zoomScale="120" zoomScaleNormal="120" workbookViewId="0">
      <selection activeCell="G12" sqref="G12"/>
    </sheetView>
  </sheetViews>
  <sheetFormatPr baseColWidth="10" defaultColWidth="12" defaultRowHeight="12"/>
  <cols>
    <col min="1" max="1" width="18.85546875" style="47" customWidth="1"/>
    <col min="2" max="4" width="12.7109375" style="7" customWidth="1"/>
    <col min="5" max="5" width="13.28515625" customWidth="1"/>
    <col min="6" max="6" width="12" style="7"/>
    <col min="7" max="7" width="21.5703125" style="7" customWidth="1"/>
    <col min="8" max="1013" width="12" style="7"/>
    <col min="1014" max="1022" width="12.85546875" customWidth="1"/>
  </cols>
  <sheetData>
    <row r="1" spans="1:1013" ht="12.75">
      <c r="A1" s="45" t="s">
        <v>449</v>
      </c>
    </row>
    <row r="2" spans="1:1013">
      <c r="A2" s="72"/>
    </row>
    <row r="3" spans="1:1013" ht="38.25">
      <c r="A3" s="73" t="s">
        <v>80</v>
      </c>
      <c r="B3" s="73" t="s">
        <v>64</v>
      </c>
      <c r="C3" s="73" t="s">
        <v>65</v>
      </c>
      <c r="D3" s="73" t="s">
        <v>66</v>
      </c>
      <c r="E3" s="73" t="s">
        <v>67</v>
      </c>
      <c r="F3" s="73" t="s">
        <v>68</v>
      </c>
    </row>
    <row r="4" spans="1:1013" ht="25.5">
      <c r="A4" s="4" t="s">
        <v>83</v>
      </c>
      <c r="B4" s="74">
        <v>7197</v>
      </c>
      <c r="C4" s="74">
        <v>13978</v>
      </c>
      <c r="D4" s="74">
        <v>15973</v>
      </c>
      <c r="E4" s="74">
        <v>14959</v>
      </c>
      <c r="F4" s="74">
        <v>15368</v>
      </c>
      <c r="G4"/>
    </row>
    <row r="5" spans="1:1013" ht="38.25">
      <c r="A5" s="4" t="s">
        <v>84</v>
      </c>
      <c r="B5" s="74">
        <v>13078</v>
      </c>
      <c r="C5" s="74">
        <v>13920</v>
      </c>
      <c r="D5" s="74">
        <v>16749</v>
      </c>
      <c r="E5" s="74">
        <v>13723</v>
      </c>
      <c r="F5" s="74">
        <v>13848</v>
      </c>
    </row>
    <row r="6" spans="1:1013" ht="38.25">
      <c r="A6" s="4" t="s">
        <v>85</v>
      </c>
      <c r="B6" s="74">
        <v>16949</v>
      </c>
      <c r="C6" s="74">
        <f>8018+8930</f>
        <v>16948</v>
      </c>
      <c r="D6" s="74">
        <v>26467</v>
      </c>
      <c r="E6" s="74">
        <v>28629</v>
      </c>
      <c r="F6" s="201">
        <v>53029</v>
      </c>
      <c r="G6" s="202"/>
    </row>
    <row r="7" spans="1:1013" ht="25.5">
      <c r="A7" s="4" t="s">
        <v>86</v>
      </c>
      <c r="B7" s="74">
        <v>6615</v>
      </c>
      <c r="C7" s="74">
        <v>11371</v>
      </c>
      <c r="D7" s="74">
        <v>21047</v>
      </c>
      <c r="E7" s="74">
        <v>17190</v>
      </c>
      <c r="F7" s="201">
        <v>15796</v>
      </c>
      <c r="G7" s="203"/>
    </row>
    <row r="8" spans="1:1013" ht="12.75">
      <c r="A8" s="4" t="s">
        <v>87</v>
      </c>
      <c r="B8" s="74">
        <v>157699</v>
      </c>
      <c r="C8" s="74">
        <v>142603</v>
      </c>
      <c r="D8" s="74">
        <v>176902</v>
      </c>
      <c r="E8" s="74">
        <v>179501</v>
      </c>
      <c r="F8" s="74">
        <v>190104</v>
      </c>
      <c r="G8" s="75"/>
    </row>
    <row r="9" spans="1:1013" ht="25.5">
      <c r="A9" s="4" t="s">
        <v>88</v>
      </c>
      <c r="B9" s="74">
        <v>64</v>
      </c>
      <c r="C9" s="74">
        <v>339</v>
      </c>
      <c r="D9" s="74">
        <v>542</v>
      </c>
      <c r="E9" s="74">
        <v>646</v>
      </c>
      <c r="F9" s="74">
        <v>301</v>
      </c>
      <c r="ALV9"/>
      <c r="ALW9"/>
      <c r="ALX9"/>
      <c r="ALY9"/>
    </row>
    <row r="10" spans="1:1013" ht="38.25">
      <c r="A10" s="4" t="s">
        <v>89</v>
      </c>
      <c r="B10" s="74">
        <v>222</v>
      </c>
      <c r="C10" s="74">
        <v>302</v>
      </c>
      <c r="D10" s="74">
        <v>278</v>
      </c>
      <c r="E10" s="74">
        <v>181</v>
      </c>
      <c r="F10" s="74">
        <v>413</v>
      </c>
    </row>
    <row r="11" spans="1:1013" ht="38.25">
      <c r="A11" s="4" t="s">
        <v>91</v>
      </c>
      <c r="B11" s="74">
        <v>1307</v>
      </c>
      <c r="C11" s="74">
        <v>1633</v>
      </c>
      <c r="D11" s="74">
        <v>1975</v>
      </c>
      <c r="E11" s="74">
        <f>691+633</f>
        <v>1324</v>
      </c>
      <c r="F11" s="74">
        <f>431+682</f>
        <v>1113</v>
      </c>
    </row>
    <row r="12" spans="1:1013" ht="38.25">
      <c r="A12" s="4" t="s">
        <v>92</v>
      </c>
      <c r="B12" s="74">
        <v>996</v>
      </c>
      <c r="C12" s="74">
        <v>908</v>
      </c>
      <c r="D12" s="74">
        <v>640</v>
      </c>
      <c r="E12" s="74">
        <v>651</v>
      </c>
      <c r="F12" s="74">
        <v>843</v>
      </c>
      <c r="I12" s="56"/>
    </row>
    <row r="13" spans="1:1013" ht="38.25">
      <c r="A13" s="4" t="s">
        <v>93</v>
      </c>
      <c r="B13" s="74">
        <v>1581</v>
      </c>
      <c r="C13" s="74">
        <v>4050</v>
      </c>
      <c r="D13" s="74">
        <v>3683</v>
      </c>
      <c r="E13" s="74">
        <v>3709</v>
      </c>
      <c r="F13" s="74">
        <v>4481</v>
      </c>
      <c r="I13" s="56"/>
    </row>
    <row r="14" spans="1:1013" ht="51">
      <c r="A14" s="4" t="s">
        <v>94</v>
      </c>
      <c r="B14" s="74">
        <v>497</v>
      </c>
      <c r="C14" s="74">
        <v>755</v>
      </c>
      <c r="D14" s="74">
        <v>880</v>
      </c>
      <c r="E14" s="74">
        <f>665+47</f>
        <v>712</v>
      </c>
      <c r="F14" s="74">
        <f>550+53</f>
        <v>603</v>
      </c>
    </row>
    <row r="15" spans="1:1013" ht="19.149999999999999" customHeight="1">
      <c r="A15" s="76"/>
      <c r="B15" s="77">
        <f>SUM(B4:B14)</f>
        <v>206205</v>
      </c>
      <c r="C15" s="77">
        <f>+SUM(C4:C14)</f>
        <v>206807</v>
      </c>
      <c r="D15" s="77">
        <f>+SUM(D4:D14)</f>
        <v>265136</v>
      </c>
      <c r="E15" s="77">
        <f>+SUM(E4:E14)</f>
        <v>261225</v>
      </c>
      <c r="F15" s="77">
        <f>+SUM(F4:F14)</f>
        <v>295899</v>
      </c>
    </row>
    <row r="16" spans="1:1013">
      <c r="A16" s="47" t="s">
        <v>8</v>
      </c>
    </row>
    <row r="17" spans="1:1" ht="29.85" customHeight="1">
      <c r="A17" s="5"/>
    </row>
  </sheetData>
  <pageMargins left="0" right="0" top="0" bottom="0" header="0" footer="0"/>
  <pageSetup paperSize="9" firstPageNumber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9293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57</vt:i4>
      </vt:variant>
      <vt:variant>
        <vt:lpstr>Rangos con nombre</vt:lpstr>
      </vt:variant>
      <vt:variant>
        <vt:i4>285</vt:i4>
      </vt:variant>
    </vt:vector>
  </HeadingPairs>
  <TitlesOfParts>
    <vt:vector size="342" baseType="lpstr">
      <vt:lpstr>ÍNDEX</vt:lpstr>
      <vt:lpstr>G1.</vt:lpstr>
      <vt:lpstr>G2.</vt:lpstr>
      <vt:lpstr>G3.</vt:lpstr>
      <vt:lpstr>M1.</vt:lpstr>
      <vt:lpstr>Q1.</vt:lpstr>
      <vt:lpstr>Q2.</vt:lpstr>
      <vt:lpstr>G4.</vt:lpstr>
      <vt:lpstr>Q3.</vt:lpstr>
      <vt:lpstr>Q4.</vt:lpstr>
      <vt:lpstr>Q5.</vt:lpstr>
      <vt:lpstr>Q6.</vt:lpstr>
      <vt:lpstr>Q7.</vt:lpstr>
      <vt:lpstr>G5.</vt:lpstr>
      <vt:lpstr>G6.</vt:lpstr>
      <vt:lpstr>Q8.</vt:lpstr>
      <vt:lpstr>Q9.</vt:lpstr>
      <vt:lpstr>Q10.</vt:lpstr>
      <vt:lpstr>G7.</vt:lpstr>
      <vt:lpstr>Q11.</vt:lpstr>
      <vt:lpstr>Q12.</vt:lpstr>
      <vt:lpstr>Q13.</vt:lpstr>
      <vt:lpstr>Q14.</vt:lpstr>
      <vt:lpstr>Q15.</vt:lpstr>
      <vt:lpstr>G8.</vt:lpstr>
      <vt:lpstr>Q16.</vt:lpstr>
      <vt:lpstr>G9.</vt:lpstr>
      <vt:lpstr>Q17.</vt:lpstr>
      <vt:lpstr>Q18.</vt:lpstr>
      <vt:lpstr>Q19.</vt:lpstr>
      <vt:lpstr>Q20.</vt:lpstr>
      <vt:lpstr>G10.</vt:lpstr>
      <vt:lpstr>Q21.</vt:lpstr>
      <vt:lpstr>Q22.</vt:lpstr>
      <vt:lpstr>Q23.</vt:lpstr>
      <vt:lpstr>Q24.</vt:lpstr>
      <vt:lpstr>Q25.</vt:lpstr>
      <vt:lpstr>Q26.</vt:lpstr>
      <vt:lpstr>Q27.</vt:lpstr>
      <vt:lpstr>Q28.</vt:lpstr>
      <vt:lpstr>Q29.</vt:lpstr>
      <vt:lpstr>Q30.</vt:lpstr>
      <vt:lpstr>Q31.</vt:lpstr>
      <vt:lpstr>Q32.</vt:lpstr>
      <vt:lpstr>Q33.</vt:lpstr>
      <vt:lpstr>Q34.</vt:lpstr>
      <vt:lpstr>Q35.</vt:lpstr>
      <vt:lpstr>Q36.</vt:lpstr>
      <vt:lpstr>Q37.</vt:lpstr>
      <vt:lpstr>Q38.</vt:lpstr>
      <vt:lpstr>Q39.</vt:lpstr>
      <vt:lpstr>Q40.</vt:lpstr>
      <vt:lpstr>Q41.</vt:lpstr>
      <vt:lpstr>Q42.</vt:lpstr>
      <vt:lpstr>G11.</vt:lpstr>
      <vt:lpstr>G12.</vt:lpstr>
      <vt:lpstr>Q43.</vt:lpstr>
      <vt:lpstr>G1.!GRÀFIC2</vt:lpstr>
      <vt:lpstr>G10.!GRÀFIC2</vt:lpstr>
      <vt:lpstr>G12.!GRÀFIC2</vt:lpstr>
      <vt:lpstr>G2.!GRÀFIC2</vt:lpstr>
      <vt:lpstr>G3.!GRÀFIC2</vt:lpstr>
      <vt:lpstr>G5.!GRÀFIC2</vt:lpstr>
      <vt:lpstr>G6.!GRÀFIC2</vt:lpstr>
      <vt:lpstr>G8.!GRÀFIC2</vt:lpstr>
      <vt:lpstr>G9.!GRÀFIC2</vt:lpstr>
      <vt:lpstr>ÍNDEX!GRÀFIC2</vt:lpstr>
      <vt:lpstr>M1.!GRÀFIC2</vt:lpstr>
      <vt:lpstr>Q1.!GRÀFIC2</vt:lpstr>
      <vt:lpstr>Q10.!GRÀFIC2</vt:lpstr>
      <vt:lpstr>Q11.!GRÀFIC2</vt:lpstr>
      <vt:lpstr>Q13.!GRÀFIC2</vt:lpstr>
      <vt:lpstr>Q14.!GRÀFIC2</vt:lpstr>
      <vt:lpstr>Q15.!GRÀFIC2</vt:lpstr>
      <vt:lpstr>Q16.!GRÀFIC2</vt:lpstr>
      <vt:lpstr>Q17.!GRÀFIC2</vt:lpstr>
      <vt:lpstr>Q20.!GRÀFIC2</vt:lpstr>
      <vt:lpstr>Q21.!GRÀFIC2</vt:lpstr>
      <vt:lpstr>Q22.!GRÀFIC2</vt:lpstr>
      <vt:lpstr>Q23.!GRÀFIC2</vt:lpstr>
      <vt:lpstr>Q24.!GRÀFIC2</vt:lpstr>
      <vt:lpstr>Q25.!GRÀFIC2</vt:lpstr>
      <vt:lpstr>Q26.!GRÀFIC2</vt:lpstr>
      <vt:lpstr>Q27.!GRÀFIC2</vt:lpstr>
      <vt:lpstr>Q28.!GRÀFIC2</vt:lpstr>
      <vt:lpstr>Q30.!GRÀFIC2</vt:lpstr>
      <vt:lpstr>Q31.!GRÀFIC2</vt:lpstr>
      <vt:lpstr>Q33.!GRÀFIC2</vt:lpstr>
      <vt:lpstr>Q34.!GRÀFIC2</vt:lpstr>
      <vt:lpstr>Q37.!GRÀFIC2</vt:lpstr>
      <vt:lpstr>Q39.!GRÀFIC2</vt:lpstr>
      <vt:lpstr>Q4.!GRÀFIC2</vt:lpstr>
      <vt:lpstr>Q43.!GRÀFIC2</vt:lpstr>
      <vt:lpstr>Q8.!GRÀFIC2</vt:lpstr>
      <vt:lpstr>Q9.!GRÀFIC2</vt:lpstr>
      <vt:lpstr>G1.!GRÀFIC3</vt:lpstr>
      <vt:lpstr>G10.!GRÀFIC3</vt:lpstr>
      <vt:lpstr>G12.!GRÀFIC3</vt:lpstr>
      <vt:lpstr>G2.!GRÀFIC3</vt:lpstr>
      <vt:lpstr>G3.!GRÀFIC3</vt:lpstr>
      <vt:lpstr>G5.!GRÀFIC3</vt:lpstr>
      <vt:lpstr>G6.!GRÀFIC3</vt:lpstr>
      <vt:lpstr>G8.!GRÀFIC3</vt:lpstr>
      <vt:lpstr>G9.!GRÀFIC3</vt:lpstr>
      <vt:lpstr>ÍNDEX!GRÀFIC3</vt:lpstr>
      <vt:lpstr>M1.!GRÀFIC3</vt:lpstr>
      <vt:lpstr>Q1.!GRÀFIC3</vt:lpstr>
      <vt:lpstr>Q10.!GRÀFIC3</vt:lpstr>
      <vt:lpstr>Q11.!GRÀFIC3</vt:lpstr>
      <vt:lpstr>Q13.!GRÀFIC3</vt:lpstr>
      <vt:lpstr>Q14.!GRÀFIC3</vt:lpstr>
      <vt:lpstr>Q15.!GRÀFIC3</vt:lpstr>
      <vt:lpstr>Q16.!GRÀFIC3</vt:lpstr>
      <vt:lpstr>Q17.!GRÀFIC3</vt:lpstr>
      <vt:lpstr>Q20.!GRÀFIC3</vt:lpstr>
      <vt:lpstr>Q21.!GRÀFIC3</vt:lpstr>
      <vt:lpstr>Q22.!GRÀFIC3</vt:lpstr>
      <vt:lpstr>Q23.!GRÀFIC3</vt:lpstr>
      <vt:lpstr>Q24.!GRÀFIC3</vt:lpstr>
      <vt:lpstr>Q25.!GRÀFIC3</vt:lpstr>
      <vt:lpstr>Q26.!GRÀFIC3</vt:lpstr>
      <vt:lpstr>Q27.!GRÀFIC3</vt:lpstr>
      <vt:lpstr>Q28.!GRÀFIC3</vt:lpstr>
      <vt:lpstr>Q30.!GRÀFIC3</vt:lpstr>
      <vt:lpstr>Q31.!GRÀFIC3</vt:lpstr>
      <vt:lpstr>Q33.!GRÀFIC3</vt:lpstr>
      <vt:lpstr>Q34.!GRÀFIC3</vt:lpstr>
      <vt:lpstr>Q37.!GRÀFIC3</vt:lpstr>
      <vt:lpstr>Q39.!GRÀFIC3</vt:lpstr>
      <vt:lpstr>Q4.!GRÀFIC3</vt:lpstr>
      <vt:lpstr>Q43.!GRÀFIC3</vt:lpstr>
      <vt:lpstr>Q8.!GRÀFIC3</vt:lpstr>
      <vt:lpstr>Q9.!GRÀFIC3</vt:lpstr>
      <vt:lpstr>G1.!MAPA1</vt:lpstr>
      <vt:lpstr>G10.!MAPA1</vt:lpstr>
      <vt:lpstr>G11.!MAPA1</vt:lpstr>
      <vt:lpstr>G12.!MAPA1</vt:lpstr>
      <vt:lpstr>G2.!MAPA1</vt:lpstr>
      <vt:lpstr>G3.!MAPA1</vt:lpstr>
      <vt:lpstr>G4.!MAPA1</vt:lpstr>
      <vt:lpstr>G5.!MAPA1</vt:lpstr>
      <vt:lpstr>G6.!MAPA1</vt:lpstr>
      <vt:lpstr>G7.!MAPA1</vt:lpstr>
      <vt:lpstr>G8.!MAPA1</vt:lpstr>
      <vt:lpstr>G9.!MAPA1</vt:lpstr>
      <vt:lpstr>ÍNDEX!MAPA1</vt:lpstr>
      <vt:lpstr>M1.!MAPA1</vt:lpstr>
      <vt:lpstr>Q1.!MAPA1</vt:lpstr>
      <vt:lpstr>Q10.!MAPA1</vt:lpstr>
      <vt:lpstr>Q11.!MAPA1</vt:lpstr>
      <vt:lpstr>Q12.!MAPA1</vt:lpstr>
      <vt:lpstr>Q13.!MAPA1</vt:lpstr>
      <vt:lpstr>Q14.!MAPA1</vt:lpstr>
      <vt:lpstr>Q15.!MAPA1</vt:lpstr>
      <vt:lpstr>Q16.!MAPA1</vt:lpstr>
      <vt:lpstr>Q17.!MAPA1</vt:lpstr>
      <vt:lpstr>Q18.!MAPA1</vt:lpstr>
      <vt:lpstr>Q19.!MAPA1</vt:lpstr>
      <vt:lpstr>Q2.!MAPA1</vt:lpstr>
      <vt:lpstr>Q20.!MAPA1</vt:lpstr>
      <vt:lpstr>Q21.!MAPA1</vt:lpstr>
      <vt:lpstr>Q22.!MAPA1</vt:lpstr>
      <vt:lpstr>Q23.!MAPA1</vt:lpstr>
      <vt:lpstr>Q24.!MAPA1</vt:lpstr>
      <vt:lpstr>Q25.!MAPA1</vt:lpstr>
      <vt:lpstr>Q26.!MAPA1</vt:lpstr>
      <vt:lpstr>Q27.!MAPA1</vt:lpstr>
      <vt:lpstr>Q28.!MAPA1</vt:lpstr>
      <vt:lpstr>Q29.!MAPA1</vt:lpstr>
      <vt:lpstr>Q3.!MAPA1</vt:lpstr>
      <vt:lpstr>Q30.!MAPA1</vt:lpstr>
      <vt:lpstr>Q31.!MAPA1</vt:lpstr>
      <vt:lpstr>Q32.!MAPA1</vt:lpstr>
      <vt:lpstr>Q33.!MAPA1</vt:lpstr>
      <vt:lpstr>Q34.!MAPA1</vt:lpstr>
      <vt:lpstr>Q35.!MAPA1</vt:lpstr>
      <vt:lpstr>Q36.!MAPA1</vt:lpstr>
      <vt:lpstr>Q37.!MAPA1</vt:lpstr>
      <vt:lpstr>Q38.!MAPA1</vt:lpstr>
      <vt:lpstr>Q39.!MAPA1</vt:lpstr>
      <vt:lpstr>Q4.!MAPA1</vt:lpstr>
      <vt:lpstr>Q40.!MAPA1</vt:lpstr>
      <vt:lpstr>Q41.!MAPA1</vt:lpstr>
      <vt:lpstr>Q42.!MAPA1</vt:lpstr>
      <vt:lpstr>Q43.!MAPA1</vt:lpstr>
      <vt:lpstr>Q5.!MAPA1</vt:lpstr>
      <vt:lpstr>Q6.!MAPA1</vt:lpstr>
      <vt:lpstr>Q7.!MAPA1</vt:lpstr>
      <vt:lpstr>Q8.!MAPA1</vt:lpstr>
      <vt:lpstr>Q9.!MAPA1</vt:lpstr>
      <vt:lpstr>G1.!QUADRE2</vt:lpstr>
      <vt:lpstr>G10.!QUADRE2</vt:lpstr>
      <vt:lpstr>G12.!QUADRE2</vt:lpstr>
      <vt:lpstr>G2.!QUADRE2</vt:lpstr>
      <vt:lpstr>G3.!QUADRE2</vt:lpstr>
      <vt:lpstr>G5.!QUADRE2</vt:lpstr>
      <vt:lpstr>G6.!QUADRE2</vt:lpstr>
      <vt:lpstr>G8.!QUADRE2</vt:lpstr>
      <vt:lpstr>G9.!QUADRE2</vt:lpstr>
      <vt:lpstr>ÍNDEX!QUADRE2</vt:lpstr>
      <vt:lpstr>M1.!QUADRE2</vt:lpstr>
      <vt:lpstr>Q1.!QUADRE2</vt:lpstr>
      <vt:lpstr>Q10.!QUADRE2</vt:lpstr>
      <vt:lpstr>Q11.!QUADRE2</vt:lpstr>
      <vt:lpstr>Q13.!QUADRE2</vt:lpstr>
      <vt:lpstr>Q14.!QUADRE2</vt:lpstr>
      <vt:lpstr>Q15.!QUADRE2</vt:lpstr>
      <vt:lpstr>Q16.!QUADRE2</vt:lpstr>
      <vt:lpstr>Q17.!QUADRE2</vt:lpstr>
      <vt:lpstr>Q20.!QUADRE2</vt:lpstr>
      <vt:lpstr>Q21.!QUADRE2</vt:lpstr>
      <vt:lpstr>Q22.!QUADRE2</vt:lpstr>
      <vt:lpstr>Q23.!QUADRE2</vt:lpstr>
      <vt:lpstr>Q24.!QUADRE2</vt:lpstr>
      <vt:lpstr>Q25.!QUADRE2</vt:lpstr>
      <vt:lpstr>Q26.!QUADRE2</vt:lpstr>
      <vt:lpstr>Q27.!QUADRE2</vt:lpstr>
      <vt:lpstr>Q28.!QUADRE2</vt:lpstr>
      <vt:lpstr>Q30.!QUADRE2</vt:lpstr>
      <vt:lpstr>Q31.!QUADRE2</vt:lpstr>
      <vt:lpstr>Q33.!QUADRE2</vt:lpstr>
      <vt:lpstr>Q34.!QUADRE2</vt:lpstr>
      <vt:lpstr>Q37.!QUADRE2</vt:lpstr>
      <vt:lpstr>Q39.!QUADRE2</vt:lpstr>
      <vt:lpstr>Q4.!QUADRE2</vt:lpstr>
      <vt:lpstr>Q43.!QUADRE2</vt:lpstr>
      <vt:lpstr>Q8.!QUADRE2</vt:lpstr>
      <vt:lpstr>Q9.!QUADRE2</vt:lpstr>
      <vt:lpstr>G1.!QUADRE3</vt:lpstr>
      <vt:lpstr>G10.!QUADRE3</vt:lpstr>
      <vt:lpstr>G11.!QUADRE3</vt:lpstr>
      <vt:lpstr>G12.!QUADRE3</vt:lpstr>
      <vt:lpstr>G2.!QUADRE3</vt:lpstr>
      <vt:lpstr>G3.!QUADRE3</vt:lpstr>
      <vt:lpstr>G4.!QUADRE3</vt:lpstr>
      <vt:lpstr>G5.!QUADRE3</vt:lpstr>
      <vt:lpstr>G6.!QUADRE3</vt:lpstr>
      <vt:lpstr>G7.!QUADRE3</vt:lpstr>
      <vt:lpstr>G8.!QUADRE3</vt:lpstr>
      <vt:lpstr>G9.!QUADRE3</vt:lpstr>
      <vt:lpstr>ÍNDEX!QUADRE3</vt:lpstr>
      <vt:lpstr>M1.!QUADRE3</vt:lpstr>
      <vt:lpstr>Q1.!QUADRE3</vt:lpstr>
      <vt:lpstr>Q10.!QUADRE3</vt:lpstr>
      <vt:lpstr>Q11.!QUADRE3</vt:lpstr>
      <vt:lpstr>Q12.!QUADRE3</vt:lpstr>
      <vt:lpstr>Q13.!QUADRE3</vt:lpstr>
      <vt:lpstr>Q14.!QUADRE3</vt:lpstr>
      <vt:lpstr>Q15.!QUADRE3</vt:lpstr>
      <vt:lpstr>Q16.!QUADRE3</vt:lpstr>
      <vt:lpstr>Q17.!QUADRE3</vt:lpstr>
      <vt:lpstr>Q18.!QUADRE3</vt:lpstr>
      <vt:lpstr>Q19.!QUADRE3</vt:lpstr>
      <vt:lpstr>Q2.!QUADRE3</vt:lpstr>
      <vt:lpstr>Q20.!QUADRE3</vt:lpstr>
      <vt:lpstr>Q21.!QUADRE3</vt:lpstr>
      <vt:lpstr>Q22.!QUADRE3</vt:lpstr>
      <vt:lpstr>Q23.!QUADRE3</vt:lpstr>
      <vt:lpstr>Q24.!QUADRE3</vt:lpstr>
      <vt:lpstr>Q25.!QUADRE3</vt:lpstr>
      <vt:lpstr>Q26.!QUADRE3</vt:lpstr>
      <vt:lpstr>Q27.!QUADRE3</vt:lpstr>
      <vt:lpstr>Q28.!QUADRE3</vt:lpstr>
      <vt:lpstr>Q29.!QUADRE3</vt:lpstr>
      <vt:lpstr>Q3.!QUADRE3</vt:lpstr>
      <vt:lpstr>Q30.!QUADRE3</vt:lpstr>
      <vt:lpstr>Q31.!QUADRE3</vt:lpstr>
      <vt:lpstr>Q32.!QUADRE3</vt:lpstr>
      <vt:lpstr>Q33.!QUADRE3</vt:lpstr>
      <vt:lpstr>Q34.!QUADRE3</vt:lpstr>
      <vt:lpstr>Q35.!QUADRE3</vt:lpstr>
      <vt:lpstr>Q36.!QUADRE3</vt:lpstr>
      <vt:lpstr>Q37.!QUADRE3</vt:lpstr>
      <vt:lpstr>Q38.!QUADRE3</vt:lpstr>
      <vt:lpstr>Q39.!QUADRE3</vt:lpstr>
      <vt:lpstr>Q4.!QUADRE3</vt:lpstr>
      <vt:lpstr>Q40.!QUADRE3</vt:lpstr>
      <vt:lpstr>Q41.!QUADRE3</vt:lpstr>
      <vt:lpstr>Q42.!QUADRE3</vt:lpstr>
      <vt:lpstr>Q43.!QUADRE3</vt:lpstr>
      <vt:lpstr>Q5.!QUADRE3</vt:lpstr>
      <vt:lpstr>Q6.!QUADRE3</vt:lpstr>
      <vt:lpstr>Q7.!QUADRE3</vt:lpstr>
      <vt:lpstr>Q8.!QUADRE3</vt:lpstr>
      <vt:lpstr>Q9.!QUADRE3</vt:lpstr>
      <vt:lpstr>G1.!QUADRE7</vt:lpstr>
      <vt:lpstr>G10.!QUADRE7</vt:lpstr>
      <vt:lpstr>G11.!QUADRE7</vt:lpstr>
      <vt:lpstr>G12.!QUADRE7</vt:lpstr>
      <vt:lpstr>G2.!QUADRE7</vt:lpstr>
      <vt:lpstr>G3.!QUADRE7</vt:lpstr>
      <vt:lpstr>G4.!QUADRE7</vt:lpstr>
      <vt:lpstr>G5.!QUADRE7</vt:lpstr>
      <vt:lpstr>G6.!QUADRE7</vt:lpstr>
      <vt:lpstr>G7.!QUADRE7</vt:lpstr>
      <vt:lpstr>G8.!QUADRE7</vt:lpstr>
      <vt:lpstr>G9.!QUADRE7</vt:lpstr>
      <vt:lpstr>ÍNDEX!QUADRE7</vt:lpstr>
      <vt:lpstr>M1.!QUADRE7</vt:lpstr>
      <vt:lpstr>Q1.!QUADRE7</vt:lpstr>
      <vt:lpstr>Q10.!QUADRE7</vt:lpstr>
      <vt:lpstr>Q11.!QUADRE7</vt:lpstr>
      <vt:lpstr>Q12.!QUADRE7</vt:lpstr>
      <vt:lpstr>Q13.!QUADRE7</vt:lpstr>
      <vt:lpstr>Q14.!QUADRE7</vt:lpstr>
      <vt:lpstr>Q15.!QUADRE7</vt:lpstr>
      <vt:lpstr>Q16.!QUADRE7</vt:lpstr>
      <vt:lpstr>Q17.!QUADRE7</vt:lpstr>
      <vt:lpstr>Q18.!QUADRE7</vt:lpstr>
      <vt:lpstr>Q19.!QUADRE7</vt:lpstr>
      <vt:lpstr>Q2.!QUADRE7</vt:lpstr>
      <vt:lpstr>Q20.!QUADRE7</vt:lpstr>
      <vt:lpstr>Q21.!QUADRE7</vt:lpstr>
      <vt:lpstr>Q22.!QUADRE7</vt:lpstr>
      <vt:lpstr>Q23.!QUADRE7</vt:lpstr>
      <vt:lpstr>Q24.!QUADRE7</vt:lpstr>
      <vt:lpstr>Q25.!QUADRE7</vt:lpstr>
      <vt:lpstr>Q26.!QUADRE7</vt:lpstr>
      <vt:lpstr>Q27.!QUADRE7</vt:lpstr>
      <vt:lpstr>Q28.!QUADRE7</vt:lpstr>
      <vt:lpstr>Q29.!QUADRE7</vt:lpstr>
      <vt:lpstr>Q3.!QUADRE7</vt:lpstr>
      <vt:lpstr>Q30.!QUADRE7</vt:lpstr>
      <vt:lpstr>Q31.!QUADRE7</vt:lpstr>
      <vt:lpstr>Q32.!QUADRE7</vt:lpstr>
      <vt:lpstr>Q33.!QUADRE7</vt:lpstr>
      <vt:lpstr>Q34.!QUADRE7</vt:lpstr>
      <vt:lpstr>Q35.!QUADRE7</vt:lpstr>
      <vt:lpstr>Q36.!QUADRE7</vt:lpstr>
      <vt:lpstr>Q37.!QUADRE7</vt:lpstr>
      <vt:lpstr>Q38.!QUADRE7</vt:lpstr>
      <vt:lpstr>Q39.!QUADRE7</vt:lpstr>
      <vt:lpstr>Q4.!QUADRE7</vt:lpstr>
      <vt:lpstr>Q40.!QUADRE7</vt:lpstr>
      <vt:lpstr>Q41.!QUADRE7</vt:lpstr>
      <vt:lpstr>Q42.!QUADRE7</vt:lpstr>
      <vt:lpstr>Q43.!QUADRE7</vt:lpstr>
      <vt:lpstr>Q5.!QUADRE7</vt:lpstr>
      <vt:lpstr>Q6.!QUADRE7</vt:lpstr>
      <vt:lpstr>Q7.!QUADRE7</vt:lpstr>
      <vt:lpstr>Q8.!QUADRE7</vt:lpstr>
      <vt:lpstr>Q9.!QUADRE7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Anais Herron Museur</dc:creator>
  <dc:description/>
  <cp:lastModifiedBy>Anais Herron Museur</cp:lastModifiedBy>
  <cp:revision>344</cp:revision>
  <dcterms:created xsi:type="dcterms:W3CDTF">2023-09-05T11:23:19Z</dcterms:created>
  <dcterms:modified xsi:type="dcterms:W3CDTF">2025-05-05T12:44:48Z</dcterms:modified>
  <dc:language>es-ES</dc:language>
</cp:coreProperties>
</file>